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88" yWindow="828" windowWidth="20736" windowHeight="11760" tabRatio="650"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使用不可_選択肢" sheetId="8" state="hidden" r:id="rId8"/>
  </sheets>
  <definedNames>
    <definedName name="_xlnm.Print_Area" localSheetId="0">'様式A'!$A$1:$G$22</definedName>
    <definedName name="_xlnm.Print_Area" localSheetId="1">'様式B'!$C$1:$L$59</definedName>
    <definedName name="_xlnm.Print_Area" localSheetId="2">'様式C_研究責任医師'!$A$1:$N$136</definedName>
    <definedName name="_xlnm.Print_Area" localSheetId="3">'様式C_研究分担医師等'!$A$1:$M$129</definedName>
    <definedName name="_xlnm.Print_Area" localSheetId="4">'様式D_研究責任医師'!$A$1:$P$125</definedName>
    <definedName name="_xlnm.Print_Area" localSheetId="5">'様式D_研究分担医師等'!$A$1:$P$115</definedName>
    <definedName name="_xlnm.Print_Area" localSheetId="6">'様式E'!$A$1:$N$98</definedName>
    <definedName name="管理計画Q1">'使用不可_選択肢'!$F$3:$H$7</definedName>
    <definedName name="管理計画Q2">'使用不可_選択肢'!$F$8:$H$10</definedName>
    <definedName name="管理計画Q3">'使用不可_選択肢'!$F$11:$H$13</definedName>
    <definedName name="管理計画Q4">'使用不可_選択肢'!$F$14:$H$16</definedName>
    <definedName name="管理計画Q5">'使用不可_選択肢'!$F$17:$H$19</definedName>
    <definedName name="基準選択肢B">'使用不可_選択肢'!$A$3:$B$6</definedName>
    <definedName name="基準選択肢C">'使用不可_選択肢'!$A$9:$B$13</definedName>
  </definedNames>
  <calcPr fullCalcOnLoad="1"/>
</workbook>
</file>

<file path=xl/sharedStrings.xml><?xml version="1.0" encoding="utf-8"?>
<sst xmlns="http://schemas.openxmlformats.org/spreadsheetml/2006/main" count="1186" uniqueCount="238">
  <si>
    <t>設問</t>
  </si>
  <si>
    <t>回答を
選択</t>
  </si>
  <si>
    <t>「はい」の場合詳細を記載</t>
  </si>
  <si>
    <t>COI状況の有無</t>
  </si>
  <si>
    <t>本研究課題：</t>
  </si>
  <si>
    <t>COIの内容について
詳細を選択・記述</t>
  </si>
  <si>
    <t>本研究に関係のある企業等名</t>
  </si>
  <si>
    <t>受領するモノの種類</t>
  </si>
  <si>
    <t>受領する役務の内容</t>
  </si>
  <si>
    <t>形態</t>
  </si>
  <si>
    <t>内容</t>
  </si>
  <si>
    <t>期間</t>
  </si>
  <si>
    <t>給与の有無</t>
  </si>
  <si>
    <t>有無</t>
  </si>
  <si>
    <t>「はい」の場合
企業等の名を入力</t>
  </si>
  <si>
    <t>認定臨床研究審査委員会　御中</t>
  </si>
  <si>
    <t>日付</t>
  </si>
  <si>
    <t>氏名</t>
  </si>
  <si>
    <t>本研究課題：</t>
  </si>
  <si>
    <t>立場</t>
  </si>
  <si>
    <t>管理計画</t>
  </si>
  <si>
    <t>COI管理計画</t>
  </si>
  <si>
    <t>基準1</t>
  </si>
  <si>
    <t>所属機関</t>
  </si>
  <si>
    <t>氏　　名</t>
  </si>
  <si>
    <t>前年度</t>
  </si>
  <si>
    <t>当該年度</t>
  </si>
  <si>
    <t>「はい」と回答した項目について</t>
  </si>
  <si>
    <t>COIについての事実確認</t>
  </si>
  <si>
    <t>所属機関</t>
  </si>
  <si>
    <t>氏　　名</t>
  </si>
  <si>
    <t>Q1</t>
  </si>
  <si>
    <t>Q2</t>
  </si>
  <si>
    <t>Q3</t>
  </si>
  <si>
    <t>Q4</t>
  </si>
  <si>
    <t>Q5</t>
  </si>
  <si>
    <t>企業名</t>
  </si>
  <si>
    <t>詳細</t>
  </si>
  <si>
    <t>研究責任医師名：</t>
  </si>
  <si>
    <t>研究責任医師殿</t>
  </si>
  <si>
    <t>COI管理計画の確認状況</t>
  </si>
  <si>
    <t>役職等の種類</t>
  </si>
  <si>
    <t>基準1と5</t>
  </si>
  <si>
    <t>基準1</t>
  </si>
  <si>
    <t>研究責任医師</t>
  </si>
  <si>
    <t>COI管理計画の確認状況</t>
  </si>
  <si>
    <t>COI管理計画</t>
  </si>
  <si>
    <t>被確認者：</t>
  </si>
  <si>
    <t>所属機関</t>
  </si>
  <si>
    <t>利用基準</t>
  </si>
  <si>
    <t>基準１</t>
  </si>
  <si>
    <t>基準２</t>
  </si>
  <si>
    <t>基準３</t>
  </si>
  <si>
    <t>基準４</t>
  </si>
  <si>
    <t>基準５</t>
  </si>
  <si>
    <t>基準６</t>
  </si>
  <si>
    <t>基準７</t>
  </si>
  <si>
    <t>基準８</t>
  </si>
  <si>
    <t>（※１）効果安全性評価委員会への参画を含む。
（※２）効果安全性評価委員会への参画を含まない。</t>
  </si>
  <si>
    <t xml:space="preserve"> ■ 推奨基準　　　　　</t>
  </si>
  <si>
    <t>立場</t>
  </si>
  <si>
    <t>本研究課題と関わりのある企業等について以下の通り報告します。</t>
  </si>
  <si>
    <t>所属機関殿</t>
  </si>
  <si>
    <t>研究責任医師　氏名</t>
  </si>
  <si>
    <t>本人</t>
  </si>
  <si>
    <t>申告者と生計を同じにする配偶者及びその一親等の親族</t>
  </si>
  <si>
    <t>前年度＋当該年度</t>
  </si>
  <si>
    <t>研究責任医師　氏名</t>
  </si>
  <si>
    <t>所　属　機　関</t>
  </si>
  <si>
    <t>氏名</t>
  </si>
  <si>
    <t>立場</t>
  </si>
  <si>
    <t>基準1と6</t>
  </si>
  <si>
    <t>説明文書でのCOI開示</t>
  </si>
  <si>
    <t>基準1と7</t>
  </si>
  <si>
    <t>様式A　利益相反管理基準</t>
  </si>
  <si>
    <t>様式C＜研究責任医師用＞　研究者利益相反自己申告書</t>
  </si>
  <si>
    <t>様式E　利益相反管理計画</t>
  </si>
  <si>
    <t>立　　場</t>
  </si>
  <si>
    <t>メールアドレス</t>
  </si>
  <si>
    <t>②</t>
  </si>
  <si>
    <t>日付</t>
  </si>
  <si>
    <t xml:space="preserve">【研究者利益相反自己申告書（様式C)が必要な者】 </t>
  </si>
  <si>
    <t>様式D＜研究責任医師用＞　利益相反状況確認報告書</t>
  </si>
  <si>
    <t>所属機関殿</t>
  </si>
  <si>
    <t>所属機関</t>
  </si>
  <si>
    <t>所属機関</t>
  </si>
  <si>
    <t>基準1と2</t>
  </si>
  <si>
    <t>【様式B】</t>
  </si>
  <si>
    <t>③</t>
  </si>
  <si>
    <t>⑤</t>
  </si>
  <si>
    <t>【様式C】</t>
  </si>
  <si>
    <t>①</t>
  </si>
  <si>
    <t>①</t>
  </si>
  <si>
    <t>②</t>
  </si>
  <si>
    <t>④</t>
  </si>
  <si>
    <t>⑤</t>
  </si>
  <si>
    <t>①</t>
  </si>
  <si>
    <t>②</t>
  </si>
  <si>
    <t>④</t>
  </si>
  <si>
    <t>⑤</t>
  </si>
  <si>
    <t>④</t>
  </si>
  <si>
    <t>⑤</t>
  </si>
  <si>
    <t>①</t>
  </si>
  <si>
    <t>②</t>
  </si>
  <si>
    <t>③</t>
  </si>
  <si>
    <t>④</t>
  </si>
  <si>
    <t>⑤</t>
  </si>
  <si>
    <t>④</t>
  </si>
  <si>
    <t>【様式BのQ1が”はい”の先】</t>
  </si>
  <si>
    <t>管理計画</t>
  </si>
  <si>
    <t>企業等の研究者による被験者のリクルート及びデータ管理、モニタリング、統計・解析への関与の有無</t>
  </si>
  <si>
    <t>基準1と8-1</t>
  </si>
  <si>
    <t>基準1と8-2</t>
  </si>
  <si>
    <t>【特記事項(任意)】</t>
  </si>
  <si>
    <t>研究計画書へのCOI記載</t>
  </si>
  <si>
    <t>COI管理計画 (管理計画はプルダウンで選択後、自由記載の場合のみ手入力してください）</t>
  </si>
  <si>
    <t>助言・勧告（自由記載）</t>
  </si>
  <si>
    <t>COI状況</t>
  </si>
  <si>
    <t>本研究課題と関わりのある企業等との関係について、下記の通り報告すると共に、当該企業等との利益相反の有無、及び利益相反管理計画を提案いたします。</t>
  </si>
  <si>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等に出資を行っているか？</t>
  </si>
  <si>
    <t>本研究課題と関わりのある企業等との関係について、下記の通り報告すると共に、当該企業等との利益相反の有無、及び利益相反管理計画、事実確認の結果等について述べます。</t>
  </si>
  <si>
    <r>
      <t>本研究課題と関わりのある企業等との関係について</t>
    </r>
    <r>
      <rPr>
        <sz val="16"/>
        <rFont val="メイリオ"/>
        <family val="3"/>
      </rPr>
      <t>利益相反管理計画を上段で述べます。
また、本研究課題と関わりのある企業等と研究に従事する者との関係についての利益相反管理計画を下段に述べています。</t>
    </r>
  </si>
  <si>
    <t>本研究課題について、以下の通りの利益相反管理基準を定め、研究責任医師、分担研究医師、そのほか利益相反 管理が必要な者について、本基準に基づき利益相反管理計画を作成しております。</t>
  </si>
  <si>
    <t>　　様式C＜研究分担医師等用＞　研究者利益相反自己申告書</t>
  </si>
  <si>
    <t>様式D＜研究分担医師等用＞　利益相反状況確認報告書</t>
  </si>
  <si>
    <t>基準１に従い研究計画書に、利益相反について、正確に記載し、説明文書に明示し、研究成果公表時に開示する。(基準1)</t>
  </si>
  <si>
    <t>基準１に従い研究計画書に、利益相反について、正確に記載し、説明文書に明示し、研究成果公表時に開示する。基準2に従い、医薬品等製造販売業者等からの研究資金等の受領は、契約を締結する。(基準1と2）</t>
  </si>
  <si>
    <t>基準１に従い研究計画書に、利益相反について、正確に記載し、説明文書に明示し、研究成果公表時に開示する。基準8－1に従い、研究責任医師は、本研究と関わりのある企業等の研究者が研究に関与する場合、原則として企業等の研究者に被験者のリクルート及びデータ管理（効果安全性評価委員会への参画を含む）、モニタリング、統計・解析に関与する業務には関与させない。（基準1と基準8-1）</t>
  </si>
  <si>
    <t>基準１に従い研究計画書に、利益相反について、正確に記載し、説明文書に明示し、研究成果公表時に開示する。基準8-2に従い、企業等の研究者をデータ管理（効果安全性評価委員会への参画を含まない）、統計・解析に関与する業務に関与させる必要がある場合には、研究期間中に監査を受ける。（基準1と基準8-2）</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</si>
  <si>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 (基準1と6)</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</si>
  <si>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基準7に該当するため、データ管理、モニタリング及び統計・解析に関与する業務に従事しない（研究分担医師のみ）(基準1と7)</t>
  </si>
  <si>
    <t>　</t>
  </si>
  <si>
    <t>基準１に従い研究計画書に、利益相反について、正確に記載し、説明文書に明示し、研究成果公表時に開示する。</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</si>
  <si>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</si>
  <si>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</si>
  <si>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基準5に該当するため、データ管理、モニタリング及び統計・解析に関与する業務に従事せず、かつ研究期間中に監査を受け、研究の公正性に努める（研究責任医師のみ）(基準1と5)</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</si>
  <si>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t>
  </si>
  <si>
    <t>①</t>
  </si>
  <si>
    <t>②</t>
  </si>
  <si>
    <t>③</t>
  </si>
  <si>
    <t>④</t>
  </si>
  <si>
    <t>⑤</t>
  </si>
  <si>
    <t>メールアドレス</t>
  </si>
  <si>
    <t>研究責任医師</t>
  </si>
  <si>
    <t>本研究課題と
関わりのある企業等名</t>
  </si>
  <si>
    <t>COIについての事実確認</t>
  </si>
  <si>
    <t>COIについての事実確認</t>
  </si>
  <si>
    <t>日　　付</t>
  </si>
  <si>
    <t>1. 本研究対象医薬品等の製造販売業者等について：（記載不要）様式BのQ1に該当、記載された内容が自動的に反映されます</t>
  </si>
  <si>
    <r>
      <t>本研究は、 企業等が製造</t>
    </r>
    <r>
      <rPr>
        <sz val="14"/>
        <rFont val="メイリオ"/>
        <family val="3"/>
      </rPr>
      <t>販売する、もしくは製造</t>
    </r>
    <r>
      <rPr>
        <sz val="14"/>
        <rFont val="メイリオ"/>
        <family val="3"/>
      </rPr>
      <t>販売しようとする医薬品</t>
    </r>
    <r>
      <rPr>
        <strike/>
        <sz val="14"/>
        <rFont val="メイリオ"/>
        <family val="3"/>
      </rPr>
      <t>薬剤</t>
    </r>
    <r>
      <rPr>
        <sz val="14"/>
        <rFont val="メイリオ"/>
        <family val="3"/>
      </rPr>
      <t>・医療機器等を用いている。(様式BのQ1)</t>
    </r>
  </si>
  <si>
    <t>2. 本研究対象医薬品等の製造販売業者等との利益相反報告</t>
  </si>
  <si>
    <t>本研究対象医薬品等の製造販売業者等名：</t>
  </si>
  <si>
    <t>1.本研究対象医薬品等の製造販売業者等について：（記載不要）様式BのQ1に該当、記載された内容が自動的に反映されます</t>
  </si>
  <si>
    <t>本研究対象医薬品等の製造販売業者等名：</t>
  </si>
  <si>
    <t>1. 本研究対象医薬品等の製造販売業者等について：（記載不要）様式BのQ1に該当、記載された内容が自動的に反映されます</t>
  </si>
  <si>
    <t>様式B Q1で抽出された本研究対象医薬品等の製造販売業者等との、様式D Q1~6で確認された内容を踏まえた利益相反管理計画</t>
  </si>
  <si>
    <t>受入金額（円）</t>
  </si>
  <si>
    <t>契約締結状況</t>
  </si>
  <si>
    <t>受入金額(円)</t>
  </si>
  <si>
    <t>経済的利益の内容(複数ある場合はすべて記載)</t>
  </si>
  <si>
    <r>
      <t>経済的利益の内容</t>
    </r>
    <r>
      <rPr>
        <sz val="10"/>
        <rFont val="メイリオ"/>
        <family val="3"/>
      </rPr>
      <t>(複数ある場合はすべて記載)</t>
    </r>
  </si>
  <si>
    <t>実施医療機関名 あるいは 所属機関名</t>
  </si>
  <si>
    <t>実施医療機関の長の氏名 あるいは 
所属機関の長の氏名</t>
  </si>
  <si>
    <t>作成者氏名</t>
  </si>
  <si>
    <t>作成者連絡先メールアドレス</t>
  </si>
  <si>
    <t>実施医療機関名 あるいは 所属機関名</t>
  </si>
  <si>
    <t>実施医療機関の長の氏名 あるいは 
所属機関の長の氏名</t>
  </si>
  <si>
    <t>様式B　関係企業等報告書</t>
  </si>
  <si>
    <t>本研究対象の医薬品
・医療機器等の名称</t>
  </si>
  <si>
    <r>
      <rPr>
        <b/>
        <sz val="15"/>
        <rFont val="メイリオ"/>
        <family val="3"/>
      </rPr>
      <t>Q３．本研究に使用する医薬品、医療機器、機材、試料、物品、施設等を企業等から、無償あるいは相当程度安価で受領・借用するか？</t>
    </r>
    <r>
      <rPr>
        <sz val="15"/>
        <rFont val="メイリオ"/>
        <family val="3"/>
      </rPr>
      <t xml:space="preserve">
</t>
    </r>
    <r>
      <rPr>
        <sz val="12"/>
        <rFont val="メイリオ"/>
        <family val="3"/>
      </rPr>
      <t>・本研究で薬剤、機器、機材、試料、物品、施設等を使用する場合で企業等から購入する場合には対象外</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</si>
  <si>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</si>
  <si>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Q3．当該企業等との間に、申告者本人又は申告者と生計を同じにする配偶者及びその一親等の親族（親・子）が年間合計100万円以上の個人的な利益関係があるか？</t>
    </r>
    <r>
      <rPr>
        <sz val="14"/>
        <rFont val="メイリオ"/>
        <family val="3"/>
      </rPr>
      <t xml:space="preserve">
</t>
    </r>
    <r>
      <rPr>
        <sz val="12"/>
        <rFont val="メイリオ"/>
        <family val="3"/>
      </rPr>
      <t>　
・　個人的利益関係とは、給与・講演・原稿・コンサルティング・ライセンス・贈答・接遇等による収入。</t>
    </r>
  </si>
  <si>
    <t>所 属 機 関</t>
  </si>
  <si>
    <t>立　　場</t>
  </si>
  <si>
    <r>
      <rPr>
        <b/>
        <sz val="14"/>
        <rFont val="メイリオ"/>
        <family val="3"/>
      </rPr>
      <t>Q２.　当該企業等が提供する寄附講座に所属しているか？</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</si>
  <si>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Q3．当該企業等との間に、申告者本人又は申告者と生計を同じにする配偶者及びその一親等の親族（親・子）が年間合計100万円以上の個人的な利益関係があるか？</t>
    </r>
    <r>
      <rPr>
        <sz val="14"/>
        <rFont val="メイリオ"/>
        <family val="3"/>
      </rPr>
      <t xml:space="preserve">
</t>
    </r>
    <r>
      <rPr>
        <sz val="12"/>
        <rFont val="メイリオ"/>
        <family val="3"/>
      </rPr>
      <t>・　個人的利益関係とは、給与・講演・原稿・コンサルティング・ライセンス・贈答・接遇等による収入。</t>
    </r>
  </si>
  <si>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に出資を行っているか？</t>
  </si>
  <si>
    <r>
      <t>経済的利益の内容</t>
    </r>
    <r>
      <rPr>
        <b/>
        <sz val="10"/>
        <rFont val="メイリオ"/>
        <family val="3"/>
      </rPr>
      <t>(複数ある場合はすべて記載)</t>
    </r>
  </si>
  <si>
    <t>立  　場</t>
  </si>
  <si>
    <t>COI管理に対する助言・勧告の内容
(該当ある場合(自由記載))</t>
  </si>
  <si>
    <r>
      <rPr>
        <b/>
        <sz val="14"/>
        <rFont val="メイリオ"/>
        <family val="3"/>
      </rPr>
      <t>Q１．当該企業等から申告者が実質的に使途を決定し得る寄附金の総額が、年間200万円を超えているか？</t>
    </r>
    <r>
      <rPr>
        <sz val="14"/>
        <rFont val="メイリオ"/>
        <family val="3"/>
      </rPr>
      <t xml:space="preserve">
・　実質的に使途を決定し得るとは、当該寄附金の管理をするという意味で、受入研究者に申告を求めている。間接経費を除き、直接経費のみを指すものではない。</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</si>
  <si>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xml:space="preserve">
・　役員等とは、株式会社の代表取締役・取締役、合同会社の代表者等、代表権限を有する者、監査役。</t>
    </r>
  </si>
  <si>
    <r>
      <rPr>
        <b/>
        <sz val="14"/>
        <rFont val="メイリオ"/>
        <family val="3"/>
      </rPr>
      <t xml:space="preserve">Q6.その他、当該企業等と利益関係があるか？
</t>
    </r>
    <r>
      <rPr>
        <sz val="14"/>
        <rFont val="メイリオ"/>
        <family val="3"/>
      </rPr>
      <t xml:space="preserve">
</t>
    </r>
    <r>
      <rPr>
        <sz val="12"/>
        <rFont val="メイリオ"/>
        <family val="3"/>
      </rPr>
      <t>・　その他とは、寄附講座（親講座）の受入をしている場合や、本研究に関する知的財産に関与している場合</t>
    </r>
  </si>
  <si>
    <t>立　  場</t>
  </si>
  <si>
    <r>
      <rPr>
        <b/>
        <sz val="14"/>
        <rFont val="メイリオ"/>
        <family val="3"/>
      </rPr>
      <t xml:space="preserve">Q3．当該企業等との間に、申告者本人又は申告者と生計を同じにする配偶者及びその一親等の親族（親・子）が年間合計100万円以上の個人的な利益関係があるか？
</t>
    </r>
    <r>
      <rPr>
        <sz val="14"/>
        <rFont val="メイリオ"/>
        <family val="3"/>
      </rPr>
      <t xml:space="preserve">
・　個人的利益関係とは、給与・講演・原稿・コンサルティング・ライセンス・贈答・接遇等による収入。</t>
    </r>
  </si>
  <si>
    <r>
      <rPr>
        <b/>
        <sz val="14"/>
        <rFont val="メイリオ"/>
        <family val="3"/>
      </rPr>
      <t xml:space="preserve">Q２.　当該企業等が提供する寄附講座に所属しているか？
</t>
    </r>
    <r>
      <rPr>
        <sz val="14"/>
        <rFont val="メイリオ"/>
        <family val="3"/>
      </rPr>
      <t xml:space="preserve">
・　寄附講座の資金から給与を取得しているか否かに関わらない。</t>
    </r>
  </si>
  <si>
    <r>
      <rPr>
        <b/>
        <sz val="14"/>
        <rFont val="メイリオ"/>
        <family val="3"/>
      </rPr>
      <t>Q4．当該企業等の役員等に、申告者本人又は申告者と生計を同じにする配偶者及びその一親等の親族
（親・子）が就任しているか？</t>
    </r>
    <r>
      <rPr>
        <sz val="14"/>
        <rFont val="メイリオ"/>
        <family val="3"/>
      </rPr>
      <t xml:space="preserve">
・　役員等とは、株式会社の代表取締役・取締役、合同会社の代表者等、代表権限を有する者、監査役。</t>
    </r>
  </si>
  <si>
    <r>
      <rPr>
        <b/>
        <sz val="14"/>
        <rFont val="メイリオ"/>
        <family val="3"/>
      </rPr>
      <t>Q6.その他、当該企業等と利益関係があるか？</t>
    </r>
    <r>
      <rPr>
        <sz val="14"/>
        <rFont val="メイリオ"/>
        <family val="3"/>
      </rPr>
      <t xml:space="preserve">
・　その他とは、寄附講座（親講座）の受入をしている場合や、本研究に関する知的財産に関与している場合</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</si>
  <si>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</si>
  <si>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</si>
  <si>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</si>
  <si>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</si>
  <si>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</si>
  <si>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</si>
  <si>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</si>
  <si>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t xml:space="preserve"> 例：研究責任医師が実施機関の管理者のため、他の者が確認を行った</t>
  </si>
  <si>
    <t>参加・従事により担う役割の内容</t>
  </si>
  <si>
    <r>
      <t xml:space="preserve">内容
</t>
    </r>
    <r>
      <rPr>
        <sz val="10"/>
        <rFont val="メイリオ"/>
        <family val="3"/>
      </rPr>
      <t>（その他を選択の場合は自由記載)
例：新株予約権と株式の保有</t>
    </r>
  </si>
  <si>
    <t>Q1~Q5のG列に記載のある企業が法人の場合には、当該法人を実質的に支配している企業等についてもQ1~Q5のG列に記載して申告する</t>
  </si>
  <si>
    <r>
      <t>【特記事項(任意)】</t>
    </r>
    <r>
      <rPr>
        <sz val="14"/>
        <color indexed="8"/>
        <rFont val="メイリオ"/>
        <family val="3"/>
      </rPr>
      <t>例：基準４に該当し、研究責任医師から外れた</t>
    </r>
  </si>
  <si>
    <r>
      <t xml:space="preserve">【特記事項(任意)】 </t>
    </r>
    <r>
      <rPr>
        <sz val="14"/>
        <color indexed="8"/>
        <rFont val="メイリオ"/>
        <family val="3"/>
      </rPr>
      <t>例：研究分担医師が実施機関の管理者のため、他の者が確認を行った</t>
    </r>
  </si>
  <si>
    <r>
      <rPr>
        <b/>
        <sz val="14"/>
        <color indexed="8"/>
        <rFont val="メイリオ"/>
        <family val="3"/>
      </rPr>
      <t>Q4．当該企業等の役員等に、申告者本人又は申告者と生計を同じにする配偶者及びその一親等の親族（親・子）が就任しているか？</t>
    </r>
    <r>
      <rPr>
        <sz val="14"/>
        <color indexed="8"/>
        <rFont val="メイリオ"/>
        <family val="3"/>
      </rPr>
      <t xml:space="preserve">
</t>
    </r>
    <r>
      <rPr>
        <sz val="12"/>
        <color indexed="8"/>
        <rFont val="メイリオ"/>
        <family val="3"/>
      </rPr>
      <t>・　役員等とは、株式会社の代表取締役・取締役、合同会社の代表者等代表権限を有する者、監査役。</t>
    </r>
  </si>
  <si>
    <r>
      <t xml:space="preserve">研究費の受入形態
</t>
    </r>
    <r>
      <rPr>
        <sz val="9"/>
        <color indexed="8"/>
        <rFont val="メイリオ"/>
        <family val="3"/>
      </rPr>
      <t>(その他の場合には具体的な受入形態を記載）</t>
    </r>
  </si>
  <si>
    <r>
      <t xml:space="preserve">受入方法：直接・間接
</t>
    </r>
    <r>
      <rPr>
        <sz val="9"/>
        <color indexed="8"/>
        <rFont val="メイリオ"/>
        <family val="3"/>
      </rPr>
      <t>(間接の場合には経由機関を入力)</t>
    </r>
  </si>
  <si>
    <r>
      <rPr>
        <b/>
        <sz val="15"/>
        <rFont val="メイリオ"/>
        <family val="3"/>
      </rPr>
      <t>Q１.本研究は、 企業等が製造販売する、もしくは製造販売しようとする医薬品・医療機器等を用いているか？</t>
    </r>
    <r>
      <rPr>
        <sz val="15"/>
        <rFont val="メイリオ"/>
        <family val="3"/>
      </rPr>
      <t xml:space="preserve">
</t>
    </r>
    <r>
      <rPr>
        <sz val="12"/>
        <rFont val="メイリオ"/>
        <family val="3"/>
      </rPr>
      <t xml:space="preserve">
・企業</t>
    </r>
    <r>
      <rPr>
        <strike/>
        <sz val="12"/>
        <rFont val="メイリオ"/>
        <family val="3"/>
      </rPr>
      <t>等</t>
    </r>
    <r>
      <rPr>
        <sz val="12"/>
        <rFont val="メイリオ"/>
        <family val="3"/>
      </rPr>
      <t>が当該医薬品等の特許権を有しない場合であっても、臨床研究の結果によって、特許権の売却等を行う旨の契約等が締結されている場合等は、該当するものとする。
・研究者自ら開発した未承認の医薬品等について医師主導臨床研究を実施する場合で、医薬品等製造販売業者等が当該医薬品等の特許ライセンスを受ける等医薬品等を製造販売する予定の場合も該当する。</t>
    </r>
  </si>
  <si>
    <t>【特記事項(任意)】（様式Cより）</t>
  </si>
  <si>
    <t>COI管理計画</t>
  </si>
  <si>
    <t>【特記事項】</t>
  </si>
  <si>
    <t>【特記事項(任意)】（様式Bより）</t>
  </si>
  <si>
    <t>臨床研究に従事する者等は、本研究と関わりのある企業等と利益相反については直接・間接問わず、研究計画書に正確に記載し、説明文書に明示し、研究成果公表時に開示する。</t>
  </si>
  <si>
    <t>臨床研究に従事する者等は、企業等から本研究に関わりのある研究資金等の提供は、契約を締結する。</t>
  </si>
  <si>
    <t>研究責任医師・研究代表医師は、研究開始後、新たに本研究と関わりのある企業等が生じた場合には、認定臨床研究審査委員会へ、利益相反管理計画書（様式E）の意見を聴く。利益相反申告者は、本研究と関わりの
ある企業等との間に新たな利益相反が発生した場合には、研究者利益相反自己申告書（様式C）を再度作成し、所属機関の確認を受けるとともに、研究責任医師・研究代表医師は認定臨床研究審査委員会へ、当該申告
内容が基準4～8に該当する場合には利益相反管理計画（様式E）の意見を聴き、それ以外の場合は定期報告時に報告する。</t>
  </si>
  <si>
    <t>研究責任医師は、基準4の（１）～（５）の要件に該当しているが、研究責任医師として研究に関与する場合には、データ管理（※1）、モニタリング、統計・解析に関与する業務には従事しないものとし、かつ研究期間中に
監査を受けるものとする。</t>
  </si>
  <si>
    <t>研究責任医師は、生計を同じにする自身の配偶者や一親等の親族が、基準4の（２）～（５）の要件に該当する場合、データ管理（※1）、モニタリング、統計・解析に関与する業務には従事しないものとする。</t>
  </si>
  <si>
    <t>研究分担医師は、基準4の（１）～（５）の要件に該当する場合、データ管理（※1）、モニタリング、統計・解析に関与する業務には従事しないものとする。</t>
  </si>
  <si>
    <t>研究責任医師は、本研究と関わりのある企業等の研究者が研究に関与する場合、原則として企業等の研究者に被験者のリクルート及びデータ管理（※1）、モニタリング、統計・解析に関与する業務には関与させないものとする
(1)。　ただし、企業等の研究者をデータ管理（※2）、統計・解析に関与する業務に関与させる必要がある場合には、研究期間中に監査を受けるものとする（2)。</t>
  </si>
  <si>
    <r>
      <t>研究責任医師は、以下の要件に該当する場合、原則として</t>
    </r>
    <r>
      <rPr>
        <u val="single"/>
        <sz val="14"/>
        <rFont val="Meiryo UI"/>
        <family val="3"/>
      </rPr>
      <t>研究責任医師から外れる</t>
    </r>
    <r>
      <rPr>
        <sz val="14"/>
        <rFont val="Meiryo UI"/>
        <family val="3"/>
      </rPr>
      <t>。
　　　　　（１）本研究と関わりのある企業等の寄附講座に所属し、当該企業が拠出する資金から給与を得ている
　　　　　（２）本研究と関わりのある企業等から、当該年度あるいは前年度に年間合計250万円以上の個人的利益を得ている
　　　　　（３）本研究と関わりのある企業等の役員に就任している
　　　　　（４）本研究と関わりのある企業等の株式（新株予約権を含む）を保有（公開株式は5%以上、未公開株式は1株以上、新株予約権は１個以上）している
　　　　　（５）本研究と関わりのある企業等の本研究の医薬品等に関係する特許権を保有あるいは特許を出願している
　　　　　　　　（特許を受ける権利を所属機関に譲渡している場合（職務発明）であっても、当該特許に基づき相当の対価を受ける権利を有している場合には該当する）</t>
    </r>
  </si>
  <si>
    <r>
      <rPr>
        <b/>
        <sz val="14"/>
        <rFont val="メイリオ"/>
        <family val="3"/>
      </rPr>
      <t>Q１．当該企業等から申告者が実質的に使途を決定し得る寄附金の総額が、年間200万円を超えているか？</t>
    </r>
    <r>
      <rPr>
        <sz val="14"/>
        <rFont val="メイリオ"/>
        <family val="3"/>
      </rPr>
      <t xml:space="preserve">
・　実質的に使途を決定し得るとは、当該寄附金の管理をするという意味で、受入研究者に申告を求めている。間接経費を除き、直接経費のみを指すものではない。
</t>
    </r>
    <r>
      <rPr>
        <sz val="12"/>
        <rFont val="メイリオ"/>
        <family val="3"/>
      </rPr>
      <t>※寄附金については、過去に受入れた寄附金以外は使うことができません。</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</si>
  <si>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</si>
  <si>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</si>
  <si>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</si>
  <si>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</si>
  <si>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t>【特記事項(任意)】</t>
    </r>
    <r>
      <rPr>
        <sz val="14"/>
        <color indexed="8"/>
        <rFont val="メイリオ"/>
        <family val="3"/>
      </rPr>
      <t>例：Q1で寄附金を使用すると申告しているが、寄附金は2017年度以前に受け入れたものを使用する。</t>
    </r>
  </si>
  <si>
    <r>
      <rPr>
        <b/>
        <sz val="14"/>
        <rFont val="メイリオ"/>
        <family val="3"/>
      </rPr>
      <t>Q１．当該企業等から申告者が実質的に使途を決定し得る寄附金の総額が、年間200万円を超えているか？</t>
    </r>
    <r>
      <rPr>
        <sz val="14"/>
        <rFont val="メイリオ"/>
        <family val="3"/>
      </rPr>
      <t xml:space="preserve">
</t>
    </r>
    <r>
      <rPr>
        <sz val="12"/>
        <rFont val="メイリオ"/>
        <family val="3"/>
      </rPr>
      <t>・　実質的に使途を決定し得るとは、当該寄附金の管理をするという意味で、受入研究者に申告を求めている。間接経費を除き、直接経費のみを指すものではない。
※寄附金については、2017年度以前に受入れた寄附金以外は使うことができません。</t>
    </r>
  </si>
  <si>
    <r>
      <rPr>
        <b/>
        <sz val="14"/>
        <rFont val="メイリオ"/>
        <family val="3"/>
      </rPr>
      <t>Q１．当該企業等から申告者が実質的に使途を決定し得る寄附金の総額が、年間200万円を超えているか？</t>
    </r>
    <r>
      <rPr>
        <sz val="14"/>
        <rFont val="メイリオ"/>
        <family val="3"/>
      </rPr>
      <t xml:space="preserve">
</t>
    </r>
    <r>
      <rPr>
        <sz val="12"/>
        <rFont val="メイリオ"/>
        <family val="3"/>
      </rPr>
      <t>　・　実質的に使途を決定し得るとは、当該寄附金の管理をするという意味で、受入研究者に申告を求めている。間接経費を除き、直接経費のみを指すものではない。
※寄附金については、2017年度以前に受入れた寄附金以外は使うことができません。</t>
    </r>
  </si>
  <si>
    <t>様式Cの提出が必要な全ての利益相反申告者について、</t>
  </si>
  <si>
    <t>ver.2.2</t>
  </si>
  <si>
    <r>
      <t>ver.2</t>
    </r>
    <r>
      <rPr>
        <sz val="12"/>
        <rFont val="メイリオ"/>
        <family val="3"/>
      </rPr>
      <t>.</t>
    </r>
    <r>
      <rPr>
        <sz val="12"/>
        <rFont val="メイリオ"/>
        <family val="3"/>
      </rPr>
      <t>2</t>
    </r>
  </si>
  <si>
    <t>ver.2.2</t>
  </si>
  <si>
    <t>ver.2.2</t>
  </si>
  <si>
    <t>ver.2.2</t>
  </si>
  <si>
    <t>ver.2.2</t>
  </si>
  <si>
    <r>
      <rPr>
        <b/>
        <sz val="15"/>
        <rFont val="メイリオ"/>
        <family val="3"/>
      </rPr>
      <t>Q４．企業等から無償もしくは相当程度安価での役務、又は特定役務を受領（業務委託を含む）するか？</t>
    </r>
    <r>
      <rPr>
        <sz val="15"/>
        <rFont val="メイリオ"/>
        <family val="3"/>
      </rPr>
      <t xml:space="preserve">
</t>
    </r>
    <r>
      <rPr>
        <sz val="12"/>
        <rFont val="メイリオ"/>
        <family val="3"/>
      </rPr>
      <t>・役務提供はデータの生成・固定・解析に関与する業務（データ入力、データ管理、モニタリング、統計・解析等）研究計画書作成、発表資料作成協力（論文作成協力、予稿作成、報告書作成等）、被験者リクルート等に関与している場合。
・特定役務（当該企業等からデータ管理、モニタリング、統計・解析又は監査に関する役務）の場合で、有償での提供の場合。
・契約を締結している受託臨床試験機関（CRO）、試験実施機構管理機関（SMO）は記載不要</t>
    </r>
  </si>
  <si>
    <r>
      <rPr>
        <b/>
        <sz val="15"/>
        <rFont val="メイリオ"/>
        <family val="3"/>
      </rPr>
      <t>Q5．本研究に、</t>
    </r>
    <r>
      <rPr>
        <b/>
        <i/>
        <sz val="15"/>
        <rFont val="メイリオ"/>
        <family val="3"/>
      </rPr>
      <t>企業等</t>
    </r>
    <r>
      <rPr>
        <b/>
        <sz val="15"/>
        <rFont val="メイリオ"/>
        <family val="3"/>
      </rPr>
      <t>に在籍している者（実施医療機関等が受け入れている研究員・社会人学生（博士研究員等含む）又は実施医療機関等への出向者等含む）及び過去2年間在籍していた者の当該臨床研究への従事があるか？</t>
    </r>
    <r>
      <rPr>
        <sz val="15"/>
        <rFont val="メイリオ"/>
        <family val="3"/>
      </rPr>
      <t xml:space="preserve">
</t>
    </r>
    <r>
      <rPr>
        <sz val="12"/>
        <rFont val="メイリオ"/>
        <family val="3"/>
      </rPr>
      <t xml:space="preserve">
・研究分担医師、協力者として参画する場合を含む</t>
    </r>
  </si>
  <si>
    <r>
      <rPr>
        <b/>
        <sz val="15"/>
        <rFont val="メイリオ"/>
        <family val="3"/>
      </rPr>
      <t xml:space="preserve">Q２．本研究の実施に、企業等から受け入れた研究費等を使用するか？
</t>
    </r>
    <r>
      <rPr>
        <sz val="15"/>
        <rFont val="メイリオ"/>
        <family val="3"/>
      </rPr>
      <t xml:space="preserve">
</t>
    </r>
    <r>
      <rPr>
        <sz val="12"/>
        <rFont val="メイリオ"/>
        <family val="3"/>
      </rPr>
      <t>・当該企業等が製造販売をし、又はしようとする医薬品等を用いない臨床研究の場合も含む。</t>
    </r>
    <r>
      <rPr>
        <sz val="15"/>
        <rFont val="メイリオ"/>
        <family val="3"/>
      </rPr>
      <t xml:space="preserve">
</t>
    </r>
    <r>
      <rPr>
        <sz val="12"/>
        <rFont val="メイリオ"/>
        <family val="3"/>
      </rPr>
      <t>・研究費等については、直接・間接問わず資金提供を行った企業、及び当該資金提供を仲介する法人（非営利法人、公益法人等）を含む
・共同研究（臨床研究）、受託研究、学術指導、研究助成金、寄附金（ただし、当該臨床研究に用いる医薬品・医療機器等を製造販売する、もしくは製造販売しようとする企業等からの寄附金については、契約の締結が求められています）  等
・1円でも受け入れていれば申告対象
・本研究にかかる人件費を受け入れる場合も対象</t>
    </r>
  </si>
  <si>
    <t>様式B Q2~5で抽出された本研究課題と関わりのある企業等についての利益相反管理計画</t>
  </si>
  <si>
    <t>Q1からQ5までの企業等</t>
  </si>
  <si>
    <t>Q2からQ5までの企業等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</si>
</sst>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Red]\-#,##0&quot;円&quot;;&quot;円&quot;"/>
    <numFmt numFmtId="178" formatCode="#,##0&quot;円&quot;;[Red]\-#,##0&quot;円&quot;;&quot;0円&quot;"/>
  </numFmts>
  <fonts count="122">
    <font>
      <sz val="11"/>
      <color theme="1"/>
      <name val="Calibri"/>
      <family val="3"/>
    </font>
    <font>
      <sz val="11"/>
      <color indexed="8"/>
      <name val="游ゴシック"/>
      <family val="3"/>
    </font>
    <font>
      <sz val="6"/>
      <name val="游ゴシック"/>
      <family val="3"/>
    </font>
    <font>
      <sz val="16"/>
      <name val="メイリオ"/>
      <family val="3"/>
    </font>
    <font>
      <sz val="20"/>
      <name val="Meiryo UI"/>
      <family val="3"/>
    </font>
    <font>
      <sz val="6"/>
      <name val="Yu Gothic"/>
      <family val="3"/>
    </font>
    <font>
      <sz val="20"/>
      <name val="メイリオ"/>
      <family val="3"/>
    </font>
    <font>
      <sz val="18"/>
      <name val="メイリオ"/>
      <family val="3"/>
    </font>
    <font>
      <sz val="14"/>
      <name val="メイリオ"/>
      <family val="3"/>
    </font>
    <font>
      <sz val="12"/>
      <name val="メイリオ"/>
      <family val="3"/>
    </font>
    <font>
      <sz val="15"/>
      <name val="メイリオ"/>
      <family val="3"/>
    </font>
    <font>
      <sz val="22"/>
      <name val="メイリオ"/>
      <family val="3"/>
    </font>
    <font>
      <u val="single"/>
      <sz val="18"/>
      <name val="メイリオ"/>
      <family val="3"/>
    </font>
    <font>
      <sz val="11"/>
      <name val="メイリオ"/>
      <family val="3"/>
    </font>
    <font>
      <sz val="12"/>
      <name val="Meiryo UI"/>
      <family val="3"/>
    </font>
    <font>
      <strike/>
      <sz val="14"/>
      <name val="メイリオ"/>
      <family val="3"/>
    </font>
    <font>
      <sz val="14"/>
      <name val="Meiryo UI"/>
      <family val="3"/>
    </font>
    <font>
      <sz val="10"/>
      <name val="メイリオ"/>
      <family val="3"/>
    </font>
    <font>
      <sz val="11"/>
      <name val="Meiryo UI"/>
      <family val="3"/>
    </font>
    <font>
      <strike/>
      <sz val="12"/>
      <name val="メイリオ"/>
      <family val="3"/>
    </font>
    <font>
      <sz val="16"/>
      <name val="Meiryo UI"/>
      <family val="3"/>
    </font>
    <font>
      <b/>
      <sz val="20"/>
      <name val="Meiryo UI"/>
      <family val="3"/>
    </font>
    <font>
      <b/>
      <sz val="18"/>
      <name val="Meiryo UI"/>
      <family val="3"/>
    </font>
    <font>
      <b/>
      <sz val="12"/>
      <name val="Meiryo UI"/>
      <family val="3"/>
    </font>
    <font>
      <b/>
      <sz val="22"/>
      <name val="メイリオ"/>
      <family val="3"/>
    </font>
    <font>
      <b/>
      <sz val="11"/>
      <name val="メイリオ"/>
      <family val="3"/>
    </font>
    <font>
      <b/>
      <sz val="12"/>
      <name val="メイリオ"/>
      <family val="3"/>
    </font>
    <font>
      <b/>
      <sz val="14"/>
      <name val="メイリオ"/>
      <family val="3"/>
    </font>
    <font>
      <b/>
      <sz val="16"/>
      <name val="メイリオ"/>
      <family val="3"/>
    </font>
    <font>
      <b/>
      <sz val="18"/>
      <name val="メイリオ"/>
      <family val="3"/>
    </font>
    <font>
      <b/>
      <sz val="20"/>
      <name val="メイリオ"/>
      <family val="3"/>
    </font>
    <font>
      <b/>
      <sz val="15"/>
      <name val="メイリオ"/>
      <family val="3"/>
    </font>
    <font>
      <b/>
      <sz val="10"/>
      <name val="メイリオ"/>
      <family val="3"/>
    </font>
    <font>
      <b/>
      <i/>
      <sz val="15"/>
      <name val="メイリオ"/>
      <family val="3"/>
    </font>
    <font>
      <b/>
      <u val="single"/>
      <sz val="18"/>
      <name val="メイリオ"/>
      <family val="3"/>
    </font>
    <font>
      <b/>
      <sz val="10"/>
      <name val="Meiryo UI"/>
      <family val="3"/>
    </font>
    <font>
      <b/>
      <sz val="24"/>
      <name val="メイリオ"/>
      <family val="3"/>
    </font>
    <font>
      <sz val="12"/>
      <color indexed="8"/>
      <name val="メイリオ"/>
      <family val="3"/>
    </font>
    <font>
      <sz val="14"/>
      <color indexed="8"/>
      <name val="メイリオ"/>
      <family val="3"/>
    </font>
    <font>
      <b/>
      <sz val="14"/>
      <color indexed="8"/>
      <name val="メイリオ"/>
      <family val="3"/>
    </font>
    <font>
      <sz val="9"/>
      <color indexed="8"/>
      <name val="メイリオ"/>
      <family val="3"/>
    </font>
    <font>
      <u val="single"/>
      <sz val="14"/>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2"/>
      <color indexed="8"/>
      <name val="游ゴシック"/>
      <family val="3"/>
    </font>
    <font>
      <sz val="11"/>
      <color indexed="17"/>
      <name val="游ゴシック"/>
      <family val="3"/>
    </font>
    <font>
      <sz val="11"/>
      <color indexed="8"/>
      <name val="メイリオ"/>
      <family val="3"/>
    </font>
    <font>
      <sz val="12"/>
      <color indexed="8"/>
      <name val="Meiryo UI"/>
      <family val="3"/>
    </font>
    <font>
      <sz val="16"/>
      <color indexed="8"/>
      <name val="メイリオ"/>
      <family val="3"/>
    </font>
    <font>
      <sz val="10"/>
      <color indexed="8"/>
      <name val="メイリオ"/>
      <family val="3"/>
    </font>
    <font>
      <sz val="18"/>
      <color indexed="8"/>
      <name val="メイリオ"/>
      <family val="3"/>
    </font>
    <font>
      <sz val="14"/>
      <color indexed="8"/>
      <name val="Meiryo UI"/>
      <family val="3"/>
    </font>
    <font>
      <sz val="14"/>
      <color indexed="8"/>
      <name val="游ゴシック"/>
      <family val="3"/>
    </font>
    <font>
      <sz val="11"/>
      <name val="游ゴシック"/>
      <family val="3"/>
    </font>
    <font>
      <b/>
      <sz val="12"/>
      <color indexed="8"/>
      <name val="メイリオ"/>
      <family val="3"/>
    </font>
    <font>
      <sz val="12"/>
      <name val="游ゴシック"/>
      <family val="3"/>
    </font>
    <font>
      <b/>
      <sz val="11"/>
      <name val="游ゴシック"/>
      <family val="3"/>
    </font>
    <font>
      <sz val="14"/>
      <name val="游ゴシック"/>
      <family val="3"/>
    </font>
    <font>
      <sz val="15"/>
      <name val="游ゴシック"/>
      <family val="3"/>
    </font>
    <font>
      <b/>
      <sz val="14"/>
      <name val="游ゴシック"/>
      <family val="3"/>
    </font>
    <font>
      <b/>
      <sz val="14"/>
      <color indexed="8"/>
      <name val="游ゴシック"/>
      <family val="3"/>
    </font>
    <font>
      <b/>
      <sz val="18"/>
      <color indexed="8"/>
      <name val="メイリオ"/>
      <family val="3"/>
    </font>
    <font>
      <sz val="9"/>
      <name val="Meiryo UI"/>
      <family val="3"/>
    </font>
    <font>
      <b/>
      <u val="single"/>
      <sz val="20"/>
      <color indexed="12"/>
      <name val="メイリオ"/>
      <family val="3"/>
    </font>
    <font>
      <b/>
      <sz val="18"/>
      <color indexed="9"/>
      <name val="メイリオ"/>
      <family val="3"/>
    </font>
    <font>
      <b/>
      <u val="single"/>
      <sz val="20"/>
      <color indexed="12"/>
      <name val="游ゴシック"/>
      <family val="3"/>
    </font>
    <font>
      <b/>
      <u val="single"/>
      <sz val="20"/>
      <color indexed="12"/>
      <name val="Calibri"/>
      <family val="2"/>
    </font>
    <font>
      <sz val="18"/>
      <color indexed="12"/>
      <name val="メイリオ"/>
      <family val="3"/>
    </font>
    <font>
      <b/>
      <sz val="18"/>
      <color indexed="12"/>
      <name val="メイリオ"/>
      <family val="3"/>
    </font>
    <font>
      <b/>
      <sz val="20"/>
      <color indexed="9"/>
      <name val="メイリオ"/>
      <family val="3"/>
    </font>
    <font>
      <sz val="18"/>
      <color indexed="9"/>
      <name val="メイリオ"/>
      <family val="3"/>
    </font>
    <font>
      <sz val="14"/>
      <color indexed="10"/>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1"/>
      <color theme="1"/>
      <name val="メイリオ"/>
      <family val="3"/>
    </font>
    <font>
      <sz val="12"/>
      <color theme="1"/>
      <name val="メイリオ"/>
      <family val="3"/>
    </font>
    <font>
      <sz val="12"/>
      <color theme="1"/>
      <name val="Meiryo UI"/>
      <family val="3"/>
    </font>
    <font>
      <sz val="16"/>
      <color theme="1"/>
      <name val="メイリオ"/>
      <family val="3"/>
    </font>
    <font>
      <sz val="10"/>
      <color theme="1"/>
      <name val="メイリオ"/>
      <family val="3"/>
    </font>
    <font>
      <sz val="14"/>
      <color theme="1"/>
      <name val="メイリオ"/>
      <family val="3"/>
    </font>
    <font>
      <sz val="18"/>
      <color theme="1"/>
      <name val="メイリオ"/>
      <family val="3"/>
    </font>
    <font>
      <sz val="14"/>
      <color theme="1"/>
      <name val="Meiryo UI"/>
      <family val="3"/>
    </font>
    <font>
      <sz val="14"/>
      <color theme="1"/>
      <name val="Calibri"/>
      <family val="3"/>
    </font>
    <font>
      <sz val="11"/>
      <name val="Calibri"/>
      <family val="3"/>
    </font>
    <font>
      <sz val="14"/>
      <color rgb="FF000000"/>
      <name val="メイリオ"/>
      <family val="3"/>
    </font>
    <font>
      <b/>
      <sz val="14"/>
      <color theme="1"/>
      <name val="メイリオ"/>
      <family val="3"/>
    </font>
    <font>
      <b/>
      <sz val="12"/>
      <color theme="1"/>
      <name val="メイリオ"/>
      <family val="3"/>
    </font>
    <font>
      <sz val="12"/>
      <name val="Calibri"/>
      <family val="3"/>
    </font>
    <font>
      <sz val="14"/>
      <name val="Calibri"/>
      <family val="3"/>
    </font>
    <font>
      <b/>
      <sz val="14"/>
      <name val="Calibri"/>
      <family val="3"/>
    </font>
    <font>
      <sz val="15"/>
      <name val="Calibri"/>
      <family val="3"/>
    </font>
    <font>
      <b/>
      <sz val="11"/>
      <name val="Calibri"/>
      <family val="3"/>
    </font>
    <font>
      <b/>
      <sz val="14"/>
      <color theme="1"/>
      <name val="Calibri"/>
      <family val="3"/>
    </font>
    <font>
      <b/>
      <sz val="18"/>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border>
    <border>
      <left/>
      <right/>
      <top/>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medium"/>
      <top/>
      <bottom/>
    </border>
    <border>
      <left style="medium"/>
      <right style="medium"/>
      <top/>
      <bottom style="medium"/>
    </border>
    <border>
      <left style="thin"/>
      <right/>
      <top style="thin"/>
      <bottom style="thin"/>
    </border>
    <border>
      <left style="thin"/>
      <right style="thin"/>
      <top style="thin"/>
      <bottom/>
    </border>
    <border>
      <left/>
      <right style="thin"/>
      <top/>
      <bottom/>
    </border>
    <border>
      <left style="thin"/>
      <right style="thin"/>
      <top/>
      <bottom style="thin"/>
    </border>
    <border>
      <left/>
      <right/>
      <top style="thin"/>
      <bottom style="thin"/>
    </border>
    <border>
      <left style="thin"/>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101" fillId="32" borderId="0" applyNumberFormat="0" applyBorder="0" applyAlignment="0" applyProtection="0"/>
  </cellStyleXfs>
  <cellXfs count="782">
    <xf numFmtId="0" fontId="0" fillId="0" borderId="0" xfId="0" applyFont="1" applyAlignment="1">
      <alignment vertical="center"/>
    </xf>
    <xf numFmtId="0" fontId="102" fillId="0" borderId="0" xfId="0" applyFont="1" applyAlignment="1">
      <alignment vertical="center"/>
    </xf>
    <xf numFmtId="0" fontId="102" fillId="0" borderId="0" xfId="0" applyFont="1" applyAlignment="1">
      <alignment vertical="center" wrapText="1"/>
    </xf>
    <xf numFmtId="0" fontId="103" fillId="0" borderId="0" xfId="0" applyFont="1" applyAlignment="1">
      <alignment vertical="center"/>
    </xf>
    <xf numFmtId="0" fontId="104" fillId="0" borderId="0" xfId="0" applyFont="1" applyFill="1" applyAlignment="1">
      <alignment vertical="center"/>
    </xf>
    <xf numFmtId="0" fontId="103" fillId="0" borderId="0" xfId="0" applyFont="1" applyAlignment="1">
      <alignment horizontal="left" vertical="center"/>
    </xf>
    <xf numFmtId="0" fontId="105" fillId="0" borderId="0" xfId="0" applyFont="1" applyAlignment="1">
      <alignment horizontal="left" vertical="center"/>
    </xf>
    <xf numFmtId="0" fontId="103" fillId="0" borderId="0" xfId="0" applyFont="1" applyBorder="1" applyAlignment="1">
      <alignment horizontal="left" vertical="center"/>
    </xf>
    <xf numFmtId="0" fontId="103" fillId="0" borderId="0" xfId="0" applyFont="1" applyBorder="1" applyAlignment="1">
      <alignment vertical="center"/>
    </xf>
    <xf numFmtId="0" fontId="103" fillId="0" borderId="0" xfId="0" applyFont="1" applyFill="1" applyBorder="1" applyAlignment="1">
      <alignment horizontal="right" vertical="center" wrapText="1"/>
    </xf>
    <xf numFmtId="0" fontId="103" fillId="0" borderId="0" xfId="0" applyFont="1" applyBorder="1" applyAlignment="1">
      <alignment horizontal="center" vertical="center"/>
    </xf>
    <xf numFmtId="0" fontId="103" fillId="0" borderId="0" xfId="0" applyFont="1" applyBorder="1" applyAlignment="1">
      <alignment vertical="center" wrapText="1"/>
    </xf>
    <xf numFmtId="0" fontId="102" fillId="0" borderId="0" xfId="0" applyFont="1" applyAlignment="1">
      <alignment horizontal="left" vertical="center"/>
    </xf>
    <xf numFmtId="0" fontId="3" fillId="0" borderId="0" xfId="0" applyFont="1" applyFill="1" applyBorder="1" applyAlignment="1">
      <alignment horizontal="center" vertical="center"/>
    </xf>
    <xf numFmtId="0" fontId="106" fillId="0" borderId="10" xfId="0" applyFont="1" applyBorder="1" applyAlignment="1">
      <alignment vertical="center" wrapText="1"/>
    </xf>
    <xf numFmtId="0" fontId="106" fillId="0" borderId="11" xfId="0" applyFont="1" applyBorder="1" applyAlignment="1">
      <alignment vertical="center" wrapText="1"/>
    </xf>
    <xf numFmtId="0" fontId="104" fillId="0" borderId="0" xfId="60" applyFont="1" applyAlignment="1">
      <alignment vertical="center"/>
      <protection/>
    </xf>
    <xf numFmtId="0" fontId="104" fillId="0" borderId="0" xfId="60" applyFont="1" applyFill="1" applyAlignment="1">
      <alignment vertical="center"/>
      <protection/>
    </xf>
    <xf numFmtId="0" fontId="104" fillId="0" borderId="0" xfId="60" applyFont="1" applyAlignment="1">
      <alignment horizontal="left" vertical="center"/>
      <protection/>
    </xf>
    <xf numFmtId="0" fontId="102" fillId="0" borderId="0" xfId="0" applyNumberFormat="1" applyFont="1" applyFill="1" applyBorder="1" applyAlignment="1">
      <alignment horizontal="center" vertical="center" wrapText="1"/>
    </xf>
    <xf numFmtId="0" fontId="103" fillId="0" borderId="0" xfId="0" applyNumberFormat="1" applyFont="1" applyFill="1" applyBorder="1" applyAlignment="1">
      <alignment horizontal="left" vertical="center"/>
    </xf>
    <xf numFmtId="0" fontId="103" fillId="0" borderId="0" xfId="0" applyNumberFormat="1" applyFont="1" applyFill="1" applyBorder="1" applyAlignment="1">
      <alignment horizontal="center" vertical="center"/>
    </xf>
    <xf numFmtId="0" fontId="106" fillId="0" borderId="10" xfId="0" applyFont="1" applyBorder="1" applyAlignment="1">
      <alignment vertical="center"/>
    </xf>
    <xf numFmtId="0" fontId="106" fillId="0" borderId="0" xfId="0" applyFont="1" applyAlignment="1">
      <alignment vertical="center"/>
    </xf>
    <xf numFmtId="0" fontId="106" fillId="0" borderId="10" xfId="0" applyFont="1" applyBorder="1" applyAlignment="1">
      <alignment horizontal="left" vertical="center" wrapText="1"/>
    </xf>
    <xf numFmtId="0" fontId="106" fillId="0" borderId="0" xfId="0" applyFont="1" applyFill="1" applyBorder="1" applyAlignment="1">
      <alignment horizontal="left" vertical="center" wrapText="1"/>
    </xf>
    <xf numFmtId="0" fontId="7" fillId="0" borderId="0" xfId="0" applyFont="1" applyFill="1" applyBorder="1" applyAlignment="1">
      <alignment vertical="center"/>
    </xf>
    <xf numFmtId="0" fontId="107" fillId="0" borderId="0" xfId="0" applyFont="1" applyBorder="1" applyAlignment="1">
      <alignment horizontal="center" vertical="center"/>
    </xf>
    <xf numFmtId="0" fontId="107" fillId="0" borderId="0" xfId="0" applyFont="1" applyFill="1" applyBorder="1" applyAlignment="1">
      <alignment horizontal="center" vertical="center"/>
    </xf>
    <xf numFmtId="0" fontId="107" fillId="0" borderId="0" xfId="0" applyFont="1" applyBorder="1" applyAlignment="1">
      <alignment vertical="center"/>
    </xf>
    <xf numFmtId="0" fontId="104" fillId="0" borderId="0" xfId="60" applyFont="1">
      <alignment/>
      <protection/>
    </xf>
    <xf numFmtId="0" fontId="104" fillId="0" borderId="0" xfId="60" applyFont="1" applyAlignment="1">
      <alignment vertical="center" wrapText="1"/>
      <protection/>
    </xf>
    <xf numFmtId="0" fontId="103" fillId="0" borderId="0" xfId="0" applyFont="1" applyFill="1" applyAlignment="1">
      <alignment vertical="center"/>
    </xf>
    <xf numFmtId="0" fontId="103" fillId="0" borderId="0" xfId="0" applyFont="1" applyFill="1" applyAlignment="1">
      <alignment vertical="center" wrapText="1"/>
    </xf>
    <xf numFmtId="0" fontId="108" fillId="0" borderId="0" xfId="0" applyFont="1" applyFill="1" applyAlignment="1">
      <alignment vertical="center"/>
    </xf>
    <xf numFmtId="0" fontId="103" fillId="0" borderId="0" xfId="0" applyFont="1" applyFill="1" applyAlignment="1">
      <alignment horizontal="left" vertical="center"/>
    </xf>
    <xf numFmtId="0" fontId="103" fillId="0" borderId="0" xfId="0" applyFont="1" applyFill="1" applyBorder="1" applyAlignment="1">
      <alignment vertical="center"/>
    </xf>
    <xf numFmtId="0" fontId="103" fillId="33" borderId="0" xfId="0" applyFont="1" applyFill="1" applyAlignment="1">
      <alignment vertical="center"/>
    </xf>
    <xf numFmtId="0" fontId="103" fillId="0" borderId="0" xfId="60" applyFont="1" applyAlignment="1">
      <alignment vertical="center"/>
      <protection/>
    </xf>
    <xf numFmtId="0" fontId="105" fillId="0" borderId="0" xfId="60" applyFont="1" applyFill="1" applyAlignment="1">
      <alignment vertical="center" wrapText="1"/>
      <protection/>
    </xf>
    <xf numFmtId="0" fontId="103" fillId="0" borderId="0" xfId="60" applyFont="1" applyFill="1" applyAlignment="1">
      <alignment vertical="center"/>
      <protection/>
    </xf>
    <xf numFmtId="0" fontId="107" fillId="0" borderId="0" xfId="60" applyFont="1" applyFill="1" applyAlignment="1">
      <alignment horizontal="left" vertical="center"/>
      <protection/>
    </xf>
    <xf numFmtId="0" fontId="103" fillId="0" borderId="0" xfId="60" applyFont="1" applyFill="1" applyAlignment="1">
      <alignment horizontal="left" vertical="center" wrapText="1"/>
      <protection/>
    </xf>
    <xf numFmtId="0" fontId="103" fillId="0" borderId="0" xfId="60" applyFont="1" applyAlignment="1">
      <alignment horizontal="left" vertical="center"/>
      <protection/>
    </xf>
    <xf numFmtId="0" fontId="103" fillId="0" borderId="0" xfId="0" applyFont="1" applyFill="1" applyAlignment="1">
      <alignment vertical="center"/>
    </xf>
    <xf numFmtId="0" fontId="6" fillId="0" borderId="0" xfId="0" applyFont="1" applyFill="1" applyAlignment="1">
      <alignment horizontal="left" vertical="center" wrapText="1"/>
    </xf>
    <xf numFmtId="0" fontId="108" fillId="0" borderId="0" xfId="0" applyFont="1" applyAlignment="1">
      <alignment horizontal="left" vertical="center"/>
    </xf>
    <xf numFmtId="0" fontId="105" fillId="0" borderId="0" xfId="0" applyFont="1" applyBorder="1" applyAlignment="1">
      <alignment vertical="center" wrapText="1"/>
    </xf>
    <xf numFmtId="0" fontId="103" fillId="0" borderId="0" xfId="0" applyFont="1" applyFill="1" applyBorder="1" applyAlignment="1">
      <alignment horizontal="center" vertical="center"/>
    </xf>
    <xf numFmtId="0" fontId="108" fillId="0" borderId="0" xfId="0" applyFont="1" applyAlignment="1">
      <alignment horizontal="left" vertical="center"/>
    </xf>
    <xf numFmtId="0" fontId="105" fillId="0" borderId="0" xfId="0" applyFont="1" applyBorder="1" applyAlignment="1">
      <alignment vertical="center" wrapText="1"/>
    </xf>
    <xf numFmtId="0" fontId="0" fillId="0" borderId="0" xfId="0" applyBorder="1" applyAlignment="1">
      <alignment vertical="center"/>
    </xf>
    <xf numFmtId="0" fontId="107" fillId="0" borderId="0" xfId="60" applyFont="1" applyAlignment="1">
      <alignment vertical="center"/>
      <protection/>
    </xf>
    <xf numFmtId="0" fontId="109" fillId="0" borderId="0" xfId="60" applyFont="1" applyAlignment="1">
      <alignment vertical="center"/>
      <protection/>
    </xf>
    <xf numFmtId="0" fontId="107" fillId="0" borderId="10" xfId="0" applyFont="1" applyBorder="1" applyAlignment="1">
      <alignment horizontal="center" vertical="center"/>
    </xf>
    <xf numFmtId="0" fontId="0" fillId="0" borderId="0" xfId="0" applyBorder="1" applyAlignment="1">
      <alignment vertical="center"/>
    </xf>
    <xf numFmtId="0" fontId="106" fillId="0" borderId="0" xfId="0" applyFont="1" applyFill="1" applyBorder="1" applyAlignment="1">
      <alignment vertical="center" wrapText="1"/>
    </xf>
    <xf numFmtId="0" fontId="13" fillId="0" borderId="0" xfId="0" applyFont="1" applyAlignment="1">
      <alignment vertical="center"/>
    </xf>
    <xf numFmtId="0" fontId="106" fillId="0" borderId="12" xfId="0" applyFont="1" applyBorder="1" applyAlignment="1">
      <alignment vertical="center"/>
    </xf>
    <xf numFmtId="0" fontId="106" fillId="0" borderId="12" xfId="0" applyFont="1" applyBorder="1" applyAlignment="1">
      <alignment horizontal="left" vertical="center" wrapText="1"/>
    </xf>
    <xf numFmtId="0" fontId="106" fillId="0" borderId="13" xfId="0" applyFont="1" applyBorder="1" applyAlignment="1">
      <alignment horizontal="left" vertical="center" wrapText="1"/>
    </xf>
    <xf numFmtId="0" fontId="102" fillId="0" borderId="0" xfId="0" applyFont="1" applyAlignment="1" applyProtection="1">
      <alignment vertical="center"/>
      <protection/>
    </xf>
    <xf numFmtId="0" fontId="7"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108" fillId="0" borderId="0" xfId="0" applyFont="1" applyAlignment="1" applyProtection="1">
      <alignment horizontal="left" vertical="center"/>
      <protection/>
    </xf>
    <xf numFmtId="0" fontId="105" fillId="0" borderId="0" xfId="0" applyFont="1" applyAlignment="1" applyProtection="1">
      <alignment horizontal="left" vertical="center"/>
      <protection/>
    </xf>
    <xf numFmtId="0" fontId="102" fillId="0" borderId="0" xfId="0" applyFont="1" applyAlignment="1" applyProtection="1">
      <alignment horizontal="left" vertical="center"/>
      <protection/>
    </xf>
    <xf numFmtId="0" fontId="102" fillId="0" borderId="0" xfId="0" applyFont="1" applyAlignment="1" applyProtection="1">
      <alignment vertical="center" wrapText="1"/>
      <protection/>
    </xf>
    <xf numFmtId="0" fontId="102" fillId="0" borderId="0" xfId="0" applyNumberFormat="1" applyFont="1" applyFill="1" applyBorder="1" applyAlignment="1" applyProtection="1">
      <alignment horizontal="center" vertical="center" wrapText="1"/>
      <protection/>
    </xf>
    <xf numFmtId="0" fontId="103" fillId="0" borderId="0" xfId="0" applyFont="1" applyAlignment="1" applyProtection="1">
      <alignment horizontal="left" vertical="center"/>
      <protection/>
    </xf>
    <xf numFmtId="0" fontId="103" fillId="0" borderId="0" xfId="0" applyFont="1" applyAlignment="1" applyProtection="1">
      <alignment vertical="center"/>
      <protection/>
    </xf>
    <xf numFmtId="0" fontId="103" fillId="0" borderId="0" xfId="0" applyFont="1" applyBorder="1" applyAlignment="1" applyProtection="1">
      <alignment horizontal="left" vertical="center"/>
      <protection/>
    </xf>
    <xf numFmtId="0" fontId="13" fillId="0" borderId="0" xfId="0" applyFont="1" applyAlignment="1" applyProtection="1">
      <alignment vertical="center"/>
      <protection/>
    </xf>
    <xf numFmtId="0" fontId="8" fillId="0" borderId="0" xfId="0" applyFont="1" applyBorder="1" applyAlignment="1" applyProtection="1">
      <alignment horizontal="right" vertical="center" wrapText="1"/>
      <protection/>
    </xf>
    <xf numFmtId="0" fontId="8" fillId="0" borderId="10" xfId="0" applyFont="1" applyBorder="1" applyAlignment="1" applyProtection="1">
      <alignment horizontal="center" vertical="center" wrapText="1"/>
      <protection/>
    </xf>
    <xf numFmtId="0" fontId="107" fillId="0" borderId="10" xfId="0" applyFont="1" applyBorder="1" applyAlignment="1">
      <alignment horizontal="center" vertical="center" wrapText="1"/>
    </xf>
    <xf numFmtId="0" fontId="110" fillId="0" borderId="0" xfId="0" applyFont="1" applyBorder="1" applyAlignment="1">
      <alignment horizontal="center" vertical="center"/>
    </xf>
    <xf numFmtId="0" fontId="9" fillId="0" borderId="0" xfId="0" applyFont="1" applyBorder="1" applyAlignment="1">
      <alignment horizontal="left" vertical="center"/>
    </xf>
    <xf numFmtId="0" fontId="105" fillId="0" borderId="0" xfId="0" applyFont="1" applyBorder="1" applyAlignment="1">
      <alignment horizontal="center" vertical="center" wrapText="1"/>
    </xf>
    <xf numFmtId="0" fontId="104" fillId="0" borderId="10" xfId="60" applyFont="1" applyFill="1" applyBorder="1" applyAlignment="1">
      <alignment horizontal="center" vertical="center" wrapText="1"/>
      <protection/>
    </xf>
    <xf numFmtId="0" fontId="106" fillId="0" borderId="14" xfId="0" applyFont="1" applyBorder="1" applyAlignment="1">
      <alignment horizontal="center" vertical="center"/>
    </xf>
    <xf numFmtId="0" fontId="106" fillId="0" borderId="15" xfId="0" applyFont="1" applyBorder="1" applyAlignment="1">
      <alignment horizontal="center" vertical="center"/>
    </xf>
    <xf numFmtId="0" fontId="106" fillId="0" borderId="16" xfId="0" applyFont="1" applyBorder="1" applyAlignment="1">
      <alignment horizontal="center" vertical="center" wrapText="1"/>
    </xf>
    <xf numFmtId="0" fontId="106" fillId="7" borderId="17" xfId="0" applyFont="1" applyFill="1" applyBorder="1" applyAlignment="1">
      <alignment horizontal="center" vertical="center"/>
    </xf>
    <xf numFmtId="0" fontId="106" fillId="7" borderId="18" xfId="0" applyFont="1" applyFill="1" applyBorder="1" applyAlignment="1">
      <alignment horizontal="center" vertical="center"/>
    </xf>
    <xf numFmtId="0" fontId="106" fillId="7" borderId="19" xfId="0" applyFont="1" applyFill="1" applyBorder="1" applyAlignment="1">
      <alignment horizontal="left" vertical="center" wrapText="1"/>
    </xf>
    <xf numFmtId="0" fontId="106" fillId="7" borderId="20" xfId="0" applyFont="1" applyFill="1" applyBorder="1" applyAlignment="1">
      <alignment horizontal="center" vertical="center"/>
    </xf>
    <xf numFmtId="0" fontId="106" fillId="7" borderId="21" xfId="0" applyFont="1" applyFill="1" applyBorder="1" applyAlignment="1">
      <alignment horizontal="center" vertical="center"/>
    </xf>
    <xf numFmtId="0" fontId="106" fillId="7" borderId="22" xfId="0" applyFont="1" applyFill="1" applyBorder="1" applyAlignment="1">
      <alignment horizontal="left" vertical="center" wrapText="1"/>
    </xf>
    <xf numFmtId="0" fontId="106" fillId="7" borderId="23" xfId="0" applyFont="1" applyFill="1" applyBorder="1" applyAlignment="1">
      <alignment horizontal="center" vertical="center"/>
    </xf>
    <xf numFmtId="0" fontId="106" fillId="7" borderId="24" xfId="0" applyFont="1" applyFill="1" applyBorder="1" applyAlignment="1">
      <alignment horizontal="center" vertical="center"/>
    </xf>
    <xf numFmtId="0" fontId="106" fillId="7" borderId="25" xfId="0" applyFont="1" applyFill="1" applyBorder="1" applyAlignment="1">
      <alignment horizontal="left" vertical="center" wrapText="1"/>
    </xf>
    <xf numFmtId="0" fontId="106" fillId="0" borderId="0" xfId="0" applyFont="1" applyAlignment="1">
      <alignment vertical="center" wrapText="1"/>
    </xf>
    <xf numFmtId="0" fontId="106" fillId="0" borderId="26" xfId="0" applyFont="1" applyBorder="1" applyAlignment="1">
      <alignment horizontal="center" vertical="center"/>
    </xf>
    <xf numFmtId="0" fontId="106" fillId="0" borderId="27" xfId="0" applyFont="1" applyBorder="1" applyAlignment="1">
      <alignment horizontal="center" vertical="center"/>
    </xf>
    <xf numFmtId="0" fontId="106" fillId="6" borderId="10" xfId="0" applyFont="1" applyFill="1" applyBorder="1" applyAlignment="1">
      <alignment horizontal="center" vertical="center"/>
    </xf>
    <xf numFmtId="0" fontId="107" fillId="0" borderId="0" xfId="0" applyFont="1" applyBorder="1" applyAlignment="1" applyProtection="1">
      <alignment vertical="center"/>
      <protection/>
    </xf>
    <xf numFmtId="0" fontId="104" fillId="0" borderId="28" xfId="60" applyFont="1" applyFill="1" applyBorder="1" applyAlignment="1">
      <alignment horizontal="center" vertical="center" wrapText="1"/>
      <protection/>
    </xf>
    <xf numFmtId="0" fontId="107" fillId="0" borderId="10" xfId="0" applyFont="1" applyBorder="1" applyAlignment="1" applyProtection="1">
      <alignment vertical="center" wrapText="1"/>
      <protection locked="0"/>
    </xf>
    <xf numFmtId="0" fontId="107" fillId="0" borderId="10" xfId="0" applyFont="1" applyBorder="1" applyAlignment="1" applyProtection="1">
      <alignment horizontal="center" vertical="center" wrapText="1"/>
      <protection locked="0"/>
    </xf>
    <xf numFmtId="0" fontId="107" fillId="0" borderId="29" xfId="0" applyFont="1" applyBorder="1" applyAlignment="1" applyProtection="1">
      <alignment horizontal="center" vertical="center" wrapText="1"/>
      <protection locked="0"/>
    </xf>
    <xf numFmtId="0" fontId="107" fillId="0" borderId="29" xfId="0" applyFont="1" applyBorder="1" applyAlignment="1" applyProtection="1" quotePrefix="1">
      <alignment horizontal="center" vertical="center" wrapText="1"/>
      <protection locked="0"/>
    </xf>
    <xf numFmtId="0" fontId="3" fillId="0" borderId="0" xfId="0" applyFont="1" applyBorder="1" applyAlignment="1" applyProtection="1">
      <alignment horizontal="center" vertical="center" wrapText="1"/>
      <protection/>
    </xf>
    <xf numFmtId="0" fontId="13" fillId="0" borderId="0" xfId="0" applyFont="1" applyAlignment="1" applyProtection="1">
      <alignment vertical="center" wrapText="1"/>
      <protection/>
    </xf>
    <xf numFmtId="0" fontId="103" fillId="0" borderId="10" xfId="60" applyFont="1" applyFill="1" applyBorder="1" applyAlignment="1" applyProtection="1">
      <alignment horizontal="center" vertical="center"/>
      <protection locked="0"/>
    </xf>
    <xf numFmtId="0" fontId="103" fillId="0" borderId="10" xfId="60" applyFont="1" applyFill="1" applyBorder="1" applyAlignment="1" applyProtection="1">
      <alignment horizontal="center" vertical="center" wrapText="1"/>
      <protection locked="0"/>
    </xf>
    <xf numFmtId="0" fontId="9" fillId="0" borderId="0" xfId="60" applyFont="1" applyAlignment="1">
      <alignment vertical="center"/>
      <protection/>
    </xf>
    <xf numFmtId="0" fontId="105" fillId="0" borderId="30" xfId="60" applyFont="1" applyFill="1" applyBorder="1" applyAlignment="1">
      <alignment vertical="center" wrapText="1"/>
      <protection/>
    </xf>
    <xf numFmtId="0" fontId="105" fillId="0" borderId="0" xfId="60" applyFont="1" applyFill="1" applyBorder="1" applyAlignment="1">
      <alignment vertical="center" wrapText="1"/>
      <protection/>
    </xf>
    <xf numFmtId="0" fontId="105" fillId="0" borderId="0" xfId="60" applyFont="1" applyBorder="1" applyAlignment="1">
      <alignment horizontal="left" vertical="center" wrapText="1"/>
      <protection/>
    </xf>
    <xf numFmtId="0" fontId="104" fillId="0" borderId="10" xfId="60" applyFont="1" applyFill="1" applyBorder="1" applyAlignment="1">
      <alignment horizontal="center" vertical="center"/>
      <protection/>
    </xf>
    <xf numFmtId="0" fontId="106" fillId="0" borderId="10" xfId="0" applyFont="1" applyBorder="1" applyAlignment="1">
      <alignment vertical="center"/>
    </xf>
    <xf numFmtId="0" fontId="107" fillId="0" borderId="0" xfId="0" applyFont="1" applyAlignment="1">
      <alignment vertical="center"/>
    </xf>
    <xf numFmtId="0" fontId="105" fillId="0" borderId="10" xfId="0" applyFont="1" applyBorder="1" applyAlignment="1" applyProtection="1">
      <alignment horizontal="center" vertical="center"/>
      <protection/>
    </xf>
    <xf numFmtId="0" fontId="105" fillId="0" borderId="31" xfId="0" applyFont="1" applyBorder="1" applyAlignment="1" applyProtection="1">
      <alignment horizontal="center" vertical="center"/>
      <protection/>
    </xf>
    <xf numFmtId="0" fontId="105" fillId="0" borderId="29" xfId="0" applyFont="1" applyBorder="1" applyAlignment="1" applyProtection="1">
      <alignment horizontal="center" vertical="center"/>
      <protection/>
    </xf>
    <xf numFmtId="0" fontId="105" fillId="0" borderId="10" xfId="0" applyFont="1" applyFill="1" applyBorder="1" applyAlignment="1" applyProtection="1">
      <alignment horizontal="center" vertical="center" wrapText="1"/>
      <protection/>
    </xf>
    <xf numFmtId="0" fontId="12" fillId="0" borderId="0" xfId="0" applyFont="1" applyAlignment="1">
      <alignment horizontal="left" vertical="center"/>
    </xf>
    <xf numFmtId="0" fontId="7" fillId="0" borderId="0" xfId="0" applyFont="1" applyAlignment="1">
      <alignment horizontal="left" vertical="center"/>
    </xf>
    <xf numFmtId="0" fontId="3" fillId="0" borderId="0" xfId="0" applyFont="1" applyFill="1" applyBorder="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pplyProtection="1">
      <alignment/>
      <protection/>
    </xf>
    <xf numFmtId="0" fontId="13" fillId="0" borderId="0" xfId="0" applyFont="1" applyAlignment="1" applyProtection="1">
      <alignment horizontal="left" vertical="center"/>
      <protection/>
    </xf>
    <xf numFmtId="0" fontId="3" fillId="0" borderId="0" xfId="0" applyFont="1" applyBorder="1" applyAlignment="1" applyProtection="1">
      <alignment vertical="center" wrapText="1"/>
      <protection/>
    </xf>
    <xf numFmtId="0" fontId="9" fillId="0" borderId="0" xfId="0" applyFont="1" applyBorder="1" applyAlignment="1" applyProtection="1">
      <alignment horizontal="left" vertical="center"/>
      <protection/>
    </xf>
    <xf numFmtId="0" fontId="3" fillId="0" borderId="0" xfId="0" applyFont="1" applyAlignment="1">
      <alignment vertical="center"/>
    </xf>
    <xf numFmtId="0" fontId="3" fillId="0" borderId="0" xfId="0" applyFont="1" applyBorder="1" applyAlignment="1">
      <alignment vertical="center" wrapText="1"/>
    </xf>
    <xf numFmtId="0" fontId="9" fillId="0" borderId="0" xfId="0" applyFont="1" applyFill="1" applyBorder="1" applyAlignment="1">
      <alignment horizontal="center" vertical="center"/>
    </xf>
    <xf numFmtId="0" fontId="13" fillId="0" borderId="0" xfId="0" applyFont="1" applyAlignment="1">
      <alignment vertical="center" wrapText="1"/>
    </xf>
    <xf numFmtId="0" fontId="9" fillId="0" borderId="0" xfId="0" applyFont="1" applyBorder="1" applyAlignment="1">
      <alignment vertical="center"/>
    </xf>
    <xf numFmtId="0" fontId="9" fillId="0" borderId="0" xfId="0" applyFont="1" applyFill="1" applyBorder="1" applyAlignment="1">
      <alignment horizontal="right" vertical="center" wrapText="1"/>
    </xf>
    <xf numFmtId="0" fontId="3" fillId="0" borderId="0" xfId="0" applyFont="1" applyFill="1" applyBorder="1" applyAlignment="1">
      <alignment horizontal="right" vertical="center"/>
    </xf>
    <xf numFmtId="0" fontId="3" fillId="0" borderId="0" xfId="0" applyFont="1" applyAlignment="1">
      <alignment horizontal="left" vertical="center"/>
    </xf>
    <xf numFmtId="0" fontId="13" fillId="0" borderId="0" xfId="0" applyFont="1" applyAlignment="1">
      <alignment horizontal="left"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111" fillId="0" borderId="0" xfId="0" applyNumberFormat="1" applyFont="1" applyFill="1" applyBorder="1" applyAlignment="1">
      <alignment horizontal="center" vertical="center"/>
    </xf>
    <xf numFmtId="0" fontId="9" fillId="0" borderId="0" xfId="0" applyFont="1" applyAlignment="1">
      <alignment horizontal="left" vertical="center"/>
    </xf>
    <xf numFmtId="0" fontId="7" fillId="0" borderId="0" xfId="0" applyFont="1" applyAlignment="1" applyProtection="1">
      <alignment horizontal="center" vertical="center"/>
      <protection/>
    </xf>
    <xf numFmtId="0" fontId="9" fillId="0" borderId="10" xfId="0" applyFont="1" applyFill="1" applyBorder="1" applyAlignment="1">
      <alignment horizontal="center" vertical="center" wrapText="1"/>
    </xf>
    <xf numFmtId="177"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9" xfId="0" applyFont="1" applyBorder="1" applyAlignment="1" applyProtection="1">
      <alignment horizontal="center" vertical="center"/>
      <protection locked="0"/>
    </xf>
    <xf numFmtId="0" fontId="18" fillId="0" borderId="10" xfId="0" applyFont="1" applyFill="1" applyBorder="1" applyAlignment="1">
      <alignment vertical="center" wrapText="1"/>
    </xf>
    <xf numFmtId="0" fontId="9" fillId="0" borderId="10" xfId="0" applyFont="1" applyBorder="1" applyAlignment="1" applyProtection="1">
      <alignment horizontal="center" vertical="center"/>
      <protection locked="0"/>
    </xf>
    <xf numFmtId="0" fontId="9"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Fill="1" applyBorder="1" applyAlignment="1" applyProtection="1">
      <alignment horizontal="right" vertical="center"/>
      <protection/>
    </xf>
    <xf numFmtId="0" fontId="3" fillId="0" borderId="0" xfId="0" applyFont="1" applyAlignment="1" applyProtection="1">
      <alignment horizontal="left" vertical="center"/>
      <protection/>
    </xf>
    <xf numFmtId="0" fontId="8" fillId="0" borderId="10" xfId="0" applyFont="1" applyBorder="1" applyAlignment="1" applyProtection="1">
      <alignment horizontal="center" vertical="center"/>
      <protection/>
    </xf>
    <xf numFmtId="0" fontId="13"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locked="0"/>
    </xf>
    <xf numFmtId="0" fontId="9" fillId="0" borderId="0" xfId="0" applyFont="1" applyAlignment="1" applyProtection="1">
      <alignment horizontal="left" vertical="center"/>
      <protection/>
    </xf>
    <xf numFmtId="0" fontId="9" fillId="0" borderId="10" xfId="0" applyFont="1" applyFill="1" applyBorder="1" applyAlignment="1" applyProtection="1">
      <alignment horizontal="center" vertical="center"/>
      <protection/>
    </xf>
    <xf numFmtId="0" fontId="9" fillId="34" borderId="10" xfId="0" applyFont="1" applyFill="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9" fillId="0" borderId="0" xfId="0" applyFont="1" applyFill="1" applyBorder="1" applyAlignment="1" applyProtection="1">
      <alignment horizontal="right" vertical="center" wrapText="1"/>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wrapText="1"/>
      <protection/>
    </xf>
    <xf numFmtId="0" fontId="9" fillId="0" borderId="0" xfId="0" applyFont="1" applyFill="1" applyAlignment="1">
      <alignment vertical="center" wrapText="1"/>
    </xf>
    <xf numFmtId="0" fontId="9" fillId="0" borderId="0" xfId="0" applyFont="1" applyFill="1" applyAlignment="1">
      <alignment vertical="center"/>
    </xf>
    <xf numFmtId="0" fontId="7" fillId="0" borderId="0" xfId="0" applyFont="1" applyFill="1" applyAlignment="1">
      <alignment horizontal="left" vertical="center" wrapText="1"/>
    </xf>
    <xf numFmtId="0" fontId="9" fillId="0" borderId="0" xfId="0" applyFont="1" applyFill="1" applyAlignment="1">
      <alignment horizontal="right" vertical="center"/>
    </xf>
    <xf numFmtId="0" fontId="9" fillId="0" borderId="0" xfId="0" applyFont="1" applyFill="1" applyAlignment="1">
      <alignment horizontal="left" vertical="center"/>
    </xf>
    <xf numFmtId="176"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xf>
    <xf numFmtId="0" fontId="9" fillId="0" borderId="0" xfId="0" applyFont="1" applyFill="1" applyAlignment="1">
      <alignment horizontal="left" vertical="center" wrapText="1"/>
    </xf>
    <xf numFmtId="0" fontId="7" fillId="2" borderId="10" xfId="0" applyFont="1" applyFill="1" applyBorder="1" applyAlignment="1">
      <alignment horizontal="center" vertical="center"/>
    </xf>
    <xf numFmtId="0" fontId="9" fillId="0" borderId="28" xfId="0" applyFont="1" applyFill="1" applyBorder="1" applyAlignment="1">
      <alignment horizontal="center" vertical="center"/>
    </xf>
    <xf numFmtId="0" fontId="9" fillId="33" borderId="0" xfId="0" applyFont="1" applyFill="1" applyAlignment="1">
      <alignment vertical="center"/>
    </xf>
    <xf numFmtId="0" fontId="14" fillId="0" borderId="0" xfId="0" applyFont="1" applyFill="1" applyAlignment="1">
      <alignment vertical="center"/>
    </xf>
    <xf numFmtId="0" fontId="9" fillId="0" borderId="0" xfId="60" applyFont="1" applyAlignment="1">
      <alignment horizontal="right" vertical="center"/>
      <protection/>
    </xf>
    <xf numFmtId="0" fontId="14" fillId="0" borderId="0" xfId="60" applyFont="1">
      <alignment/>
      <protection/>
    </xf>
    <xf numFmtId="0" fontId="9" fillId="0" borderId="0" xfId="60" applyFont="1" applyAlignment="1">
      <alignment horizontal="right"/>
      <protection/>
    </xf>
    <xf numFmtId="0" fontId="4" fillId="0" borderId="0" xfId="60" applyFont="1" applyFill="1" applyAlignment="1">
      <alignment vertical="center" wrapText="1"/>
      <protection/>
    </xf>
    <xf numFmtId="0" fontId="14" fillId="0" borderId="0" xfId="60" applyFont="1" applyFill="1" applyAlignment="1">
      <alignment vertical="center"/>
      <protection/>
    </xf>
    <xf numFmtId="0" fontId="14" fillId="0" borderId="0" xfId="60" applyFont="1" applyFill="1" applyAlignment="1">
      <alignment horizontal="left" vertical="center"/>
      <protection/>
    </xf>
    <xf numFmtId="0" fontId="14" fillId="0" borderId="0" xfId="60" applyFont="1" applyFill="1" applyAlignment="1">
      <alignment horizontal="left" vertical="center" wrapText="1"/>
      <protection/>
    </xf>
    <xf numFmtId="0" fontId="14" fillId="0" borderId="0" xfId="60" applyFont="1" applyAlignment="1">
      <alignment vertical="center"/>
      <protection/>
    </xf>
    <xf numFmtId="0" fontId="11" fillId="0" borderId="0" xfId="0" applyFont="1" applyFill="1" applyBorder="1" applyAlignment="1">
      <alignment vertical="center"/>
    </xf>
    <xf numFmtId="0" fontId="6" fillId="0" borderId="0" xfId="0" applyFont="1" applyFill="1" applyBorder="1" applyAlignment="1" applyProtection="1">
      <alignment vertical="center"/>
      <protection/>
    </xf>
    <xf numFmtId="0" fontId="6" fillId="0" borderId="0" xfId="0" applyFont="1" applyFill="1" applyBorder="1" applyAlignment="1">
      <alignment vertical="center"/>
    </xf>
    <xf numFmtId="0" fontId="12"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9" fillId="0" borderId="10" xfId="0" applyFont="1" applyFill="1" applyBorder="1" applyAlignment="1" applyProtection="1">
      <alignment horizontal="center" vertical="center" wrapText="1"/>
      <protection/>
    </xf>
    <xf numFmtId="0" fontId="111" fillId="0" borderId="0" xfId="0" applyFont="1" applyBorder="1" applyAlignment="1" applyProtection="1">
      <alignment vertical="center"/>
      <protection/>
    </xf>
    <xf numFmtId="0" fontId="3" fillId="0" borderId="0" xfId="60" applyFont="1" applyFill="1" applyAlignment="1">
      <alignment horizontal="right" vertical="center"/>
      <protection/>
    </xf>
    <xf numFmtId="0" fontId="3" fillId="0" borderId="0" xfId="60" applyFont="1" applyFill="1" applyAlignment="1">
      <alignment horizontal="left" vertical="center" wrapText="1"/>
      <protection/>
    </xf>
    <xf numFmtId="0" fontId="9" fillId="0" borderId="0" xfId="60" applyFont="1" applyAlignment="1">
      <alignment horizontal="left" vertical="center" wrapText="1"/>
      <protection/>
    </xf>
    <xf numFmtId="0" fontId="9" fillId="0" borderId="0" xfId="60" applyFont="1" applyAlignment="1">
      <alignment vertical="center"/>
      <protection/>
    </xf>
    <xf numFmtId="0" fontId="9" fillId="0" borderId="10" xfId="60" applyFont="1" applyFill="1" applyBorder="1" applyAlignment="1" applyProtection="1">
      <alignment horizontal="center" vertical="center"/>
      <protection locked="0"/>
    </xf>
    <xf numFmtId="0" fontId="9" fillId="0" borderId="10" xfId="60" applyFont="1" applyFill="1" applyBorder="1" applyAlignment="1" applyProtection="1">
      <alignment horizontal="center" vertical="center" wrapText="1"/>
      <protection locked="0"/>
    </xf>
    <xf numFmtId="0" fontId="7" fillId="0" borderId="0" xfId="0" applyFont="1" applyAlignment="1" applyProtection="1">
      <alignment horizontal="right" vertical="center"/>
      <protection/>
    </xf>
    <xf numFmtId="0" fontId="13" fillId="0" borderId="10" xfId="0" applyFont="1" applyFill="1" applyBorder="1" applyAlignment="1" applyProtection="1">
      <alignment vertical="center" wrapText="1"/>
      <protection/>
    </xf>
    <xf numFmtId="0" fontId="107" fillId="0" borderId="10" xfId="60" applyFont="1" applyBorder="1" applyAlignment="1" applyProtection="1">
      <alignment horizontal="center" vertical="center"/>
      <protection locked="0"/>
    </xf>
    <xf numFmtId="0" fontId="112" fillId="0" borderId="10" xfId="60" applyFont="1" applyBorder="1" applyAlignment="1" applyProtection="1">
      <alignment horizontal="center" vertical="center"/>
      <protection locked="0"/>
    </xf>
    <xf numFmtId="0" fontId="107" fillId="0" borderId="10"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13" fillId="0" borderId="10" xfId="0" applyFont="1" applyFill="1" applyBorder="1" applyAlignment="1" applyProtection="1">
      <alignment horizontal="center" vertical="center" wrapText="1"/>
      <protection/>
    </xf>
    <xf numFmtId="0" fontId="18" fillId="0" borderId="10" xfId="0" applyFont="1" applyFill="1" applyBorder="1" applyAlignment="1">
      <alignment horizontal="center" vertical="center" wrapText="1"/>
    </xf>
    <xf numFmtId="0" fontId="107" fillId="0" borderId="0" xfId="0" applyFont="1" applyFill="1" applyBorder="1" applyAlignment="1" applyProtection="1">
      <alignment horizontal="center" vertical="center"/>
      <protection locked="0"/>
    </xf>
    <xf numFmtId="0" fontId="109" fillId="0" borderId="11" xfId="0" applyFont="1" applyBorder="1" applyAlignment="1">
      <alignment vertical="center"/>
    </xf>
    <xf numFmtId="0" fontId="109" fillId="0" borderId="11" xfId="0" applyFont="1" applyBorder="1" applyAlignment="1">
      <alignment horizontal="center" vertical="center"/>
    </xf>
    <xf numFmtId="0" fontId="109" fillId="0" borderId="11" xfId="0" applyFont="1" applyBorder="1" applyAlignment="1" applyProtection="1">
      <alignment horizontal="center" vertical="center"/>
      <protection/>
    </xf>
    <xf numFmtId="0" fontId="3" fillId="0" borderId="0" xfId="0" applyNumberFormat="1" applyFont="1" applyFill="1" applyBorder="1" applyAlignment="1">
      <alignment horizontal="right" vertical="center"/>
    </xf>
    <xf numFmtId="0" fontId="3" fillId="0" borderId="0" xfId="0" applyNumberFormat="1" applyFont="1" applyFill="1" applyBorder="1" applyAlignment="1" applyProtection="1">
      <alignment horizontal="left"/>
      <protection/>
    </xf>
    <xf numFmtId="0" fontId="13" fillId="0" borderId="0" xfId="0" applyFont="1" applyBorder="1" applyAlignment="1" applyProtection="1">
      <alignment vertical="center"/>
      <protection/>
    </xf>
    <xf numFmtId="0" fontId="9" fillId="0" borderId="0" xfId="0" applyFont="1" applyAlignment="1" applyProtection="1">
      <alignment vertical="center"/>
      <protection/>
    </xf>
    <xf numFmtId="0" fontId="8" fillId="0" borderId="10" xfId="0" applyFont="1" applyFill="1" applyBorder="1" applyAlignment="1" applyProtection="1">
      <alignment horizontal="center" vertical="center"/>
      <protection locked="0"/>
    </xf>
    <xf numFmtId="0" fontId="9" fillId="0" borderId="0" xfId="0" applyFont="1" applyFill="1" applyAlignment="1">
      <alignment horizontal="right" vertical="center"/>
    </xf>
    <xf numFmtId="0" fontId="102" fillId="0" borderId="0" xfId="0" applyFont="1" applyBorder="1" applyAlignment="1" applyProtection="1">
      <alignment vertical="center"/>
      <protection/>
    </xf>
    <xf numFmtId="0" fontId="107" fillId="0" borderId="29" xfId="0" applyFont="1" applyBorder="1" applyAlignment="1" applyProtection="1">
      <alignment horizontal="center" vertical="center" wrapText="1"/>
      <protection locked="0"/>
    </xf>
    <xf numFmtId="0" fontId="110" fillId="0" borderId="0" xfId="0" applyFont="1" applyBorder="1" applyAlignment="1" applyProtection="1">
      <alignment vertical="center"/>
      <protection locked="0"/>
    </xf>
    <xf numFmtId="0" fontId="107" fillId="0" borderId="0" xfId="0" applyFont="1" applyBorder="1" applyAlignment="1" applyProtection="1">
      <alignment horizontal="left" vertical="center" wrapText="1"/>
      <protection/>
    </xf>
    <xf numFmtId="0" fontId="9" fillId="0" borderId="10" xfId="60" applyFont="1" applyFill="1" applyBorder="1" applyAlignment="1" applyProtection="1">
      <alignment horizontal="center" vertical="center"/>
      <protection locked="0"/>
    </xf>
    <xf numFmtId="0" fontId="22" fillId="0" borderId="13" xfId="60" applyFont="1" applyFill="1" applyBorder="1" applyAlignment="1">
      <alignment horizontal="left" vertical="center"/>
      <protection/>
    </xf>
    <xf numFmtId="0" fontId="16" fillId="0" borderId="10" xfId="60" applyFont="1" applyBorder="1" applyAlignment="1">
      <alignment horizontal="center" vertical="center"/>
      <protection/>
    </xf>
    <xf numFmtId="0" fontId="23" fillId="2" borderId="28" xfId="60" applyFont="1" applyFill="1" applyBorder="1" applyAlignment="1">
      <alignment horizontal="center" vertical="center"/>
      <protection/>
    </xf>
    <xf numFmtId="0" fontId="23" fillId="2" borderId="10" xfId="60" applyFont="1" applyFill="1" applyBorder="1" applyAlignment="1">
      <alignment horizontal="center" vertical="center"/>
      <protection/>
    </xf>
    <xf numFmtId="0" fontId="16" fillId="0" borderId="0" xfId="60" applyFont="1" applyAlignment="1">
      <alignment vertical="center"/>
      <protection/>
    </xf>
    <xf numFmtId="0" fontId="24" fillId="0" borderId="0" xfId="0" applyFont="1" applyFill="1" applyBorder="1" applyAlignment="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27" fillId="2" borderId="10" xfId="0" applyFont="1" applyFill="1" applyBorder="1" applyAlignment="1">
      <alignment horizontal="center" vertical="center"/>
    </xf>
    <xf numFmtId="0" fontId="27" fillId="2"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protection locked="0"/>
    </xf>
    <xf numFmtId="0" fontId="8" fillId="0" borderId="1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178" fontId="8" fillId="0" borderId="28" xfId="48" applyNumberFormat="1" applyFont="1" applyFill="1" applyBorder="1" applyAlignment="1" applyProtection="1">
      <alignment vertical="center" wrapText="1"/>
      <protection locked="0"/>
    </xf>
    <xf numFmtId="0" fontId="13" fillId="0" borderId="10" xfId="0" applyFont="1" applyFill="1" applyBorder="1" applyAlignment="1">
      <alignment horizontal="center" vertical="center" wrapText="1"/>
    </xf>
    <xf numFmtId="0" fontId="29" fillId="0" borderId="0" xfId="0" applyFont="1" applyFill="1" applyBorder="1" applyAlignment="1" applyProtection="1">
      <alignment vertical="center"/>
      <protection/>
    </xf>
    <xf numFmtId="58" fontId="8" fillId="0" borderId="10" xfId="0" applyNumberFormat="1" applyFont="1" applyBorder="1" applyAlignment="1" applyProtection="1">
      <alignment horizontal="left" vertical="center" indent="1"/>
      <protection locked="0"/>
    </xf>
    <xf numFmtId="0" fontId="8" fillId="0" borderId="10" xfId="0" applyFont="1" applyBorder="1" applyAlignment="1" applyProtection="1">
      <alignment horizontal="left" vertical="center" indent="1"/>
      <protection locked="0"/>
    </xf>
    <xf numFmtId="0" fontId="8" fillId="0" borderId="10" xfId="0" applyFont="1" applyBorder="1" applyAlignment="1" applyProtection="1">
      <alignment horizontal="left" vertical="center" indent="1"/>
      <protection/>
    </xf>
    <xf numFmtId="0" fontId="34" fillId="0" borderId="0" xfId="0" applyFont="1" applyAlignment="1">
      <alignment horizontal="left" vertical="center"/>
    </xf>
    <xf numFmtId="0" fontId="34" fillId="0" borderId="0" xfId="0" applyFont="1" applyAlignment="1" applyProtection="1">
      <alignment horizontal="left" vertical="center"/>
      <protection/>
    </xf>
    <xf numFmtId="0" fontId="27" fillId="0" borderId="10" xfId="0" applyFont="1" applyBorder="1" applyAlignment="1" applyProtection="1">
      <alignment horizontal="center" vertical="center" wrapText="1"/>
      <protection/>
    </xf>
    <xf numFmtId="0" fontId="8" fillId="0" borderId="10" xfId="0" applyFont="1" applyBorder="1" applyAlignment="1">
      <alignment horizontal="left" vertical="center" indent="1"/>
    </xf>
    <xf numFmtId="0" fontId="23" fillId="0" borderId="10" xfId="0" applyFont="1" applyBorder="1" applyAlignment="1">
      <alignment horizontal="center"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Border="1" applyAlignment="1">
      <alignment horizontal="center" vertical="center"/>
    </xf>
    <xf numFmtId="0" fontId="28" fillId="0" borderId="0" xfId="0" applyFont="1" applyAlignment="1">
      <alignment vertical="center"/>
    </xf>
    <xf numFmtId="0" fontId="27" fillId="6" borderId="28" xfId="0" applyFont="1" applyFill="1" applyBorder="1" applyAlignment="1">
      <alignment horizontal="center" vertical="center"/>
    </xf>
    <xf numFmtId="0" fontId="113" fillId="6" borderId="10" xfId="0" applyFont="1" applyFill="1" applyBorder="1" applyAlignment="1">
      <alignment horizontal="center" vertical="center" wrapText="1"/>
    </xf>
    <xf numFmtId="0" fontId="7" fillId="0" borderId="0" xfId="0" applyFont="1" applyBorder="1" applyAlignment="1">
      <alignment horizontal="right" vertical="center"/>
    </xf>
    <xf numFmtId="0" fontId="35" fillId="0" borderId="10" xfId="0" applyFont="1" applyBorder="1" applyAlignment="1">
      <alignment horizontal="center" vertical="center" wrapText="1"/>
    </xf>
    <xf numFmtId="0" fontId="113" fillId="0" borderId="11" xfId="0" applyFont="1" applyBorder="1" applyAlignment="1">
      <alignment horizontal="center" vertical="center"/>
    </xf>
    <xf numFmtId="0" fontId="28" fillId="0" borderId="0" xfId="0" applyFont="1" applyAlignment="1" applyProtection="1">
      <alignment vertical="center"/>
      <protection/>
    </xf>
    <xf numFmtId="0" fontId="27" fillId="6" borderId="28" xfId="0" applyFont="1" applyFill="1" applyBorder="1" applyAlignment="1" applyProtection="1">
      <alignment horizontal="center" vertical="center"/>
      <protection/>
    </xf>
    <xf numFmtId="0" fontId="113" fillId="6" borderId="28" xfId="0" applyFont="1" applyFill="1" applyBorder="1" applyAlignment="1" applyProtection="1">
      <alignment horizontal="center" vertical="center"/>
      <protection/>
    </xf>
    <xf numFmtId="0" fontId="113" fillId="6" borderId="28" xfId="0" applyFont="1" applyFill="1" applyBorder="1" applyAlignment="1" applyProtection="1">
      <alignment horizontal="center" vertical="center" wrapText="1"/>
      <protection/>
    </xf>
    <xf numFmtId="0" fontId="7" fillId="0" borderId="0" xfId="0" applyFont="1" applyBorder="1" applyAlignment="1" applyProtection="1">
      <alignment horizontal="right" vertical="center"/>
      <protection/>
    </xf>
    <xf numFmtId="0" fontId="23" fillId="0" borderId="10" xfId="0" applyFont="1" applyBorder="1" applyAlignment="1" applyProtection="1">
      <alignment horizontal="center" vertical="center" wrapText="1"/>
      <protection/>
    </xf>
    <xf numFmtId="0" fontId="113" fillId="2" borderId="29" xfId="60" applyFont="1" applyFill="1" applyBorder="1" applyAlignment="1">
      <alignment horizontal="center" vertical="center"/>
      <protection/>
    </xf>
    <xf numFmtId="0" fontId="113" fillId="2" borderId="10" xfId="60" applyFont="1" applyFill="1" applyBorder="1" applyAlignment="1">
      <alignment horizontal="center" vertical="center"/>
      <protection/>
    </xf>
    <xf numFmtId="0" fontId="113" fillId="2" borderId="31" xfId="60" applyFont="1" applyFill="1" applyBorder="1" applyAlignment="1">
      <alignment horizontal="center" vertical="center"/>
      <protection/>
    </xf>
    <xf numFmtId="0" fontId="28" fillId="0" borderId="0" xfId="60" applyFont="1" applyAlignment="1">
      <alignment vertical="center"/>
      <protection/>
    </xf>
    <xf numFmtId="0" fontId="27" fillId="2" borderId="28" xfId="60" applyFont="1" applyFill="1" applyBorder="1" applyAlignment="1">
      <alignment horizontal="center" vertical="center" wrapText="1"/>
      <protection/>
    </xf>
    <xf numFmtId="0" fontId="27" fillId="2" borderId="32" xfId="60" applyFont="1" applyFill="1" applyBorder="1" applyAlignment="1">
      <alignment horizontal="center" vertical="center" wrapText="1"/>
      <protection/>
    </xf>
    <xf numFmtId="0" fontId="113" fillId="2" borderId="11" xfId="60" applyFont="1" applyFill="1" applyBorder="1" applyAlignment="1">
      <alignment horizontal="center" vertical="center" wrapText="1"/>
      <protection/>
    </xf>
    <xf numFmtId="0" fontId="113" fillId="2" borderId="10" xfId="0" applyFont="1" applyFill="1" applyBorder="1" applyAlignment="1">
      <alignment horizontal="center" vertical="center" wrapText="1"/>
    </xf>
    <xf numFmtId="176" fontId="27" fillId="2" borderId="10" xfId="60" applyNumberFormat="1" applyFont="1" applyFill="1" applyBorder="1" applyAlignment="1">
      <alignment horizontal="center" vertical="center"/>
      <protection/>
    </xf>
    <xf numFmtId="176" fontId="26" fillId="2" borderId="10" xfId="60" applyNumberFormat="1" applyFont="1" applyFill="1" applyBorder="1" applyAlignment="1">
      <alignment horizontal="center" vertical="center" wrapText="1"/>
      <protection/>
    </xf>
    <xf numFmtId="176" fontId="114" fillId="2" borderId="10" xfId="60" applyNumberFormat="1" applyFont="1" applyFill="1" applyBorder="1" applyAlignment="1">
      <alignment horizontal="center" vertical="center" wrapText="1"/>
      <protection/>
    </xf>
    <xf numFmtId="176" fontId="113" fillId="2" borderId="10" xfId="60" applyNumberFormat="1" applyFont="1" applyFill="1" applyBorder="1" applyAlignment="1">
      <alignment horizontal="center" vertical="center" wrapText="1"/>
      <protection/>
    </xf>
    <xf numFmtId="0" fontId="113" fillId="14" borderId="10" xfId="0" applyFont="1" applyFill="1" applyBorder="1" applyAlignment="1">
      <alignment horizontal="center" vertical="center"/>
    </xf>
    <xf numFmtId="0" fontId="27" fillId="8" borderId="10" xfId="0" applyFont="1" applyFill="1" applyBorder="1" applyAlignment="1" applyProtection="1">
      <alignment horizontal="center" vertical="center"/>
      <protection/>
    </xf>
    <xf numFmtId="0" fontId="27" fillId="8" borderId="10" xfId="0" applyNumberFormat="1" applyFont="1" applyFill="1" applyBorder="1" applyAlignment="1" applyProtection="1">
      <alignment horizontal="center" vertical="center"/>
      <protection/>
    </xf>
    <xf numFmtId="0" fontId="27" fillId="14" borderId="10" xfId="0" applyFont="1" applyFill="1" applyBorder="1" applyAlignment="1">
      <alignment horizontal="center" vertical="center"/>
    </xf>
    <xf numFmtId="0" fontId="113" fillId="14" borderId="10" xfId="0" applyNumberFormat="1" applyFont="1" applyFill="1" applyBorder="1" applyAlignment="1">
      <alignment horizontal="center" vertical="center"/>
    </xf>
    <xf numFmtId="0" fontId="105" fillId="0" borderId="0" xfId="0" applyNumberFormat="1" applyFont="1" applyFill="1" applyBorder="1" applyAlignment="1">
      <alignment horizontal="left" vertical="center"/>
    </xf>
    <xf numFmtId="0" fontId="0" fillId="0" borderId="0" xfId="0" applyFont="1" applyBorder="1" applyAlignment="1">
      <alignment horizontal="left" vertical="center"/>
    </xf>
    <xf numFmtId="0" fontId="105" fillId="0" borderId="0" xfId="0" applyNumberFormat="1" applyFont="1" applyFill="1" applyBorder="1" applyAlignment="1" applyProtection="1">
      <alignment horizontal="left"/>
      <protection/>
    </xf>
    <xf numFmtId="0" fontId="107" fillId="0" borderId="0" xfId="0" applyFont="1" applyBorder="1" applyAlignment="1">
      <alignment horizontal="left" vertical="center"/>
    </xf>
    <xf numFmtId="0" fontId="105" fillId="0" borderId="0" xfId="0" applyFont="1" applyFill="1" applyBorder="1" applyAlignment="1" applyProtection="1">
      <alignment horizontal="center" vertical="center"/>
      <protection/>
    </xf>
    <xf numFmtId="0" fontId="107" fillId="0" borderId="10" xfId="0" applyFont="1" applyFill="1" applyBorder="1" applyAlignment="1">
      <alignment horizontal="center" vertical="center" wrapText="1"/>
    </xf>
    <xf numFmtId="0" fontId="0" fillId="0" borderId="0" xfId="0" applyBorder="1" applyAlignment="1">
      <alignment vertical="center"/>
    </xf>
    <xf numFmtId="0" fontId="105" fillId="0" borderId="0" xfId="0" applyNumberFormat="1" applyFont="1" applyFill="1" applyBorder="1" applyAlignment="1">
      <alignment horizontal="left"/>
    </xf>
    <xf numFmtId="0" fontId="3" fillId="0" borderId="0" xfId="0" applyFont="1" applyFill="1" applyAlignment="1">
      <alignment/>
    </xf>
    <xf numFmtId="0" fontId="3" fillId="0" borderId="0" xfId="60" applyFont="1" applyAlignment="1">
      <alignment/>
      <protection/>
    </xf>
    <xf numFmtId="0" fontId="0" fillId="0" borderId="0" xfId="0" applyBorder="1" applyAlignment="1" applyProtection="1">
      <alignment vertical="center"/>
      <protection/>
    </xf>
    <xf numFmtId="0" fontId="3" fillId="0" borderId="0" xfId="60" applyFont="1" applyAlignment="1" applyProtection="1">
      <alignment/>
      <protection/>
    </xf>
    <xf numFmtId="0" fontId="8" fillId="0" borderId="0" xfId="0" applyNumberFormat="1" applyFont="1" applyFill="1" applyBorder="1" applyAlignment="1" applyProtection="1">
      <alignment horizontal="left" vertical="center" wrapText="1"/>
      <protection locked="0"/>
    </xf>
    <xf numFmtId="176" fontId="114" fillId="2" borderId="32" xfId="60" applyNumberFormat="1" applyFont="1" applyFill="1" applyBorder="1" applyAlignment="1">
      <alignment horizontal="left" vertical="center"/>
      <protection/>
    </xf>
    <xf numFmtId="176" fontId="114" fillId="2" borderId="11" xfId="60" applyNumberFormat="1" applyFont="1" applyFill="1" applyBorder="1" applyAlignment="1">
      <alignment horizontal="left" vertical="center"/>
      <protection/>
    </xf>
    <xf numFmtId="0" fontId="8" fillId="34" borderId="29" xfId="0" applyFont="1" applyFill="1" applyBorder="1" applyAlignment="1" applyProtection="1">
      <alignment horizontal="center" vertical="center" wrapText="1"/>
      <protection/>
    </xf>
    <xf numFmtId="0" fontId="8" fillId="34" borderId="33" xfId="0" applyFont="1" applyFill="1" applyBorder="1" applyAlignment="1" applyProtection="1">
      <alignment horizontal="center" vertical="center" wrapText="1"/>
      <protection/>
    </xf>
    <xf numFmtId="0" fontId="8" fillId="34" borderId="31" xfId="0" applyFont="1" applyFill="1" applyBorder="1" applyAlignment="1" applyProtection="1">
      <alignment horizontal="center" vertical="center" wrapText="1"/>
      <protection/>
    </xf>
    <xf numFmtId="0" fontId="105" fillId="0" borderId="29" xfId="0" applyFont="1" applyBorder="1" applyAlignment="1" applyProtection="1">
      <alignment horizontal="center" vertical="center"/>
      <protection/>
    </xf>
    <xf numFmtId="31" fontId="14" fillId="0" borderId="28" xfId="60" applyNumberFormat="1" applyFont="1" applyFill="1" applyBorder="1" applyAlignment="1" applyProtection="1">
      <alignment horizontal="left" vertical="center" indent="2"/>
      <protection locked="0"/>
    </xf>
    <xf numFmtId="0" fontId="111" fillId="0" borderId="11" xfId="0" applyFont="1" applyBorder="1" applyAlignment="1" applyProtection="1">
      <alignment horizontal="left" vertical="center" indent="2"/>
      <protection locked="0"/>
    </xf>
    <xf numFmtId="0" fontId="14" fillId="0" borderId="34" xfId="60" applyFont="1" applyFill="1" applyBorder="1" applyAlignment="1">
      <alignment horizontal="left" vertical="center" indent="2"/>
      <protection/>
    </xf>
    <xf numFmtId="0" fontId="14" fillId="0" borderId="35" xfId="60" applyFont="1" applyFill="1" applyBorder="1" applyAlignment="1">
      <alignment horizontal="left" vertical="center" indent="2"/>
      <protection/>
    </xf>
    <xf numFmtId="0" fontId="20" fillId="0" borderId="13" xfId="60" applyFont="1" applyFill="1" applyBorder="1" applyAlignment="1" applyProtection="1">
      <alignment horizontal="left" vertical="center" indent="1"/>
      <protection locked="0"/>
    </xf>
    <xf numFmtId="0" fontId="115" fillId="0" borderId="13" xfId="60" applyFont="1" applyBorder="1" applyAlignment="1" applyProtection="1">
      <alignment horizontal="left" vertical="center" indent="1"/>
      <protection locked="0"/>
    </xf>
    <xf numFmtId="0" fontId="21" fillId="0" borderId="0" xfId="60" applyFont="1" applyFill="1" applyBorder="1" applyAlignment="1">
      <alignment horizontal="center" vertical="center"/>
      <protection/>
    </xf>
    <xf numFmtId="0" fontId="22" fillId="0" borderId="0" xfId="60" applyFont="1" applyAlignment="1">
      <alignment horizontal="left" vertical="center"/>
      <protection/>
    </xf>
    <xf numFmtId="0" fontId="16" fillId="0" borderId="0" xfId="60" applyFont="1" applyAlignment="1">
      <alignment horizontal="left" vertical="center"/>
      <protection/>
    </xf>
    <xf numFmtId="176" fontId="14" fillId="0" borderId="28" xfId="60" applyNumberFormat="1" applyFont="1" applyFill="1" applyBorder="1" applyAlignment="1" applyProtection="1">
      <alignment horizontal="left" vertical="center" indent="2"/>
      <protection locked="0"/>
    </xf>
    <xf numFmtId="176" fontId="111" fillId="0" borderId="11" xfId="0" applyNumberFormat="1" applyFont="1" applyBorder="1" applyAlignment="1" applyProtection="1">
      <alignment horizontal="left" vertical="center" indent="2"/>
      <protection locked="0"/>
    </xf>
    <xf numFmtId="0" fontId="16" fillId="0" borderId="10" xfId="60" applyFont="1" applyBorder="1" applyAlignment="1">
      <alignment horizontal="left" vertical="center" wrapText="1"/>
      <protection/>
    </xf>
    <xf numFmtId="0" fontId="16" fillId="0" borderId="10" xfId="60" applyFont="1" applyBorder="1" applyAlignment="1">
      <alignment horizontal="left" vertical="center"/>
      <protection/>
    </xf>
    <xf numFmtId="0" fontId="14" fillId="0" borderId="0" xfId="60" applyFont="1" applyAlignment="1">
      <alignment horizontal="left" vertical="center" wrapText="1"/>
      <protection/>
    </xf>
    <xf numFmtId="0" fontId="16" fillId="0" borderId="10" xfId="60" applyFont="1" applyBorder="1" applyAlignment="1">
      <alignment vertical="center" wrapText="1"/>
      <protection/>
    </xf>
    <xf numFmtId="0" fontId="16" fillId="0" borderId="10" xfId="60" applyFont="1" applyBorder="1" applyAlignment="1">
      <alignment vertical="center"/>
      <protection/>
    </xf>
    <xf numFmtId="0" fontId="16" fillId="0" borderId="12" xfId="60" applyFont="1" applyBorder="1" applyAlignment="1">
      <alignment horizontal="center" vertical="center"/>
      <protection/>
    </xf>
    <xf numFmtId="0" fontId="8" fillId="0" borderId="29" xfId="0" applyFont="1" applyFill="1" applyBorder="1" applyAlignment="1" applyProtection="1">
      <alignment horizontal="center" vertical="center" wrapText="1"/>
      <protection/>
    </xf>
    <xf numFmtId="0" fontId="8" fillId="0" borderId="33" xfId="0" applyFont="1" applyFill="1" applyBorder="1" applyAlignment="1" applyProtection="1">
      <alignment horizontal="center" vertical="center" wrapText="1"/>
      <protection/>
    </xf>
    <xf numFmtId="0" fontId="116" fillId="0" borderId="31" xfId="0" applyFont="1" applyBorder="1" applyAlignment="1">
      <alignment horizontal="center" vertical="center" wrapText="1"/>
    </xf>
    <xf numFmtId="0" fontId="8" fillId="0" borderId="2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 fillId="0" borderId="0" xfId="0" applyFont="1" applyBorder="1" applyAlignment="1" applyProtection="1">
      <alignment vertical="center" wrapText="1"/>
      <protection locked="0"/>
    </xf>
    <xf numFmtId="0" fontId="111" fillId="0" borderId="0" xfId="0" applyFont="1" applyAlignment="1">
      <alignment vertical="center" wrapText="1"/>
    </xf>
    <xf numFmtId="0" fontId="111" fillId="0" borderId="13" xfId="0" applyFont="1" applyBorder="1" applyAlignment="1">
      <alignment vertical="center" wrapText="1"/>
    </xf>
    <xf numFmtId="0" fontId="10" fillId="0" borderId="3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8" fillId="0" borderId="29"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27" fillId="2" borderId="28" xfId="0" applyFont="1" applyFill="1" applyBorder="1" applyAlignment="1">
      <alignment horizontal="center" vertical="center"/>
    </xf>
    <xf numFmtId="0" fontId="27" fillId="2" borderId="32" xfId="0" applyFont="1" applyFill="1" applyBorder="1" applyAlignment="1">
      <alignment vertical="center"/>
    </xf>
    <xf numFmtId="0" fontId="117" fillId="0" borderId="11" xfId="0" applyFont="1" applyBorder="1" applyAlignment="1">
      <alignment vertical="center"/>
    </xf>
    <xf numFmtId="0" fontId="107" fillId="0" borderId="29" xfId="0" applyFont="1" applyFill="1" applyBorder="1" applyAlignment="1" applyProtection="1">
      <alignment horizontal="center" vertical="center" wrapText="1"/>
      <protection locked="0"/>
    </xf>
    <xf numFmtId="0" fontId="107" fillId="0" borderId="33" xfId="0" applyFont="1" applyFill="1" applyBorder="1" applyAlignment="1" applyProtection="1">
      <alignment horizontal="center" vertical="center" wrapText="1"/>
      <protection locked="0"/>
    </xf>
    <xf numFmtId="0" fontId="107" fillId="0" borderId="31" xfId="0" applyFont="1" applyFill="1" applyBorder="1" applyAlignment="1" applyProtection="1">
      <alignment horizontal="center" vertical="center" wrapText="1"/>
      <protection locked="0"/>
    </xf>
    <xf numFmtId="0" fontId="29"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117" fillId="0" borderId="32" xfId="0" applyFont="1" applyBorder="1" applyAlignment="1">
      <alignment vertical="center"/>
    </xf>
    <xf numFmtId="0" fontId="103" fillId="0" borderId="0" xfId="0" applyFont="1" applyFill="1" applyAlignment="1">
      <alignment vertical="center"/>
    </xf>
    <xf numFmtId="0" fontId="102" fillId="0" borderId="0" xfId="0" applyFont="1" applyAlignment="1">
      <alignment vertical="center"/>
    </xf>
    <xf numFmtId="0" fontId="8" fillId="0" borderId="31" xfId="0" applyFont="1" applyFill="1" applyBorder="1" applyAlignment="1" applyProtection="1">
      <alignment horizontal="center" vertical="center" wrapText="1"/>
      <protection/>
    </xf>
    <xf numFmtId="0" fontId="107" fillId="0" borderId="29" xfId="0" applyFont="1" applyFill="1" applyBorder="1" applyAlignment="1" applyProtection="1">
      <alignment horizontal="center" vertical="center"/>
      <protection locked="0"/>
    </xf>
    <xf numFmtId="0" fontId="107" fillId="0" borderId="33"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10" fillId="0" borderId="36" xfId="0" applyFont="1" applyFill="1" applyBorder="1" applyAlignment="1">
      <alignment vertical="center" wrapText="1"/>
    </xf>
    <xf numFmtId="0" fontId="10" fillId="0" borderId="12" xfId="0" applyFont="1" applyFill="1" applyBorder="1" applyAlignment="1">
      <alignment vertical="center"/>
    </xf>
    <xf numFmtId="0" fontId="118" fillId="0" borderId="37" xfId="0" applyFont="1" applyBorder="1" applyAlignment="1">
      <alignment vertical="center"/>
    </xf>
    <xf numFmtId="0" fontId="10" fillId="0" borderId="38" xfId="0" applyFont="1" applyFill="1" applyBorder="1" applyAlignment="1">
      <alignment vertical="center" wrapText="1"/>
    </xf>
    <xf numFmtId="0" fontId="10" fillId="0" borderId="0" xfId="0" applyFont="1" applyFill="1" applyBorder="1" applyAlignment="1">
      <alignment vertical="center"/>
    </xf>
    <xf numFmtId="0" fontId="118" fillId="0" borderId="30" xfId="0" applyFont="1" applyBorder="1" applyAlignment="1">
      <alignment vertical="center"/>
    </xf>
    <xf numFmtId="0" fontId="10" fillId="0" borderId="38" xfId="0" applyFont="1" applyBorder="1" applyAlignment="1">
      <alignment vertical="center"/>
    </xf>
    <xf numFmtId="0" fontId="10" fillId="0" borderId="0" xfId="0" applyFont="1" applyBorder="1" applyAlignment="1">
      <alignment vertical="center"/>
    </xf>
    <xf numFmtId="0" fontId="10" fillId="0" borderId="34" xfId="0" applyFont="1" applyBorder="1" applyAlignment="1">
      <alignment vertical="center"/>
    </xf>
    <xf numFmtId="0" fontId="10" fillId="0" borderId="13" xfId="0" applyFont="1" applyBorder="1" applyAlignment="1">
      <alignment vertical="center"/>
    </xf>
    <xf numFmtId="0" fontId="118" fillId="0" borderId="35" xfId="0" applyFont="1" applyBorder="1" applyAlignment="1">
      <alignment vertical="center"/>
    </xf>
    <xf numFmtId="0" fontId="28" fillId="0" borderId="0" xfId="0" applyFont="1" applyFill="1" applyBorder="1" applyAlignment="1">
      <alignment horizontal="right" vertical="center"/>
    </xf>
    <xf numFmtId="0" fontId="119" fillId="0" borderId="13" xfId="0" applyFont="1" applyBorder="1" applyAlignment="1">
      <alignment vertical="center"/>
    </xf>
    <xf numFmtId="0" fontId="0" fillId="0" borderId="0" xfId="0" applyAlignment="1">
      <alignment vertical="center"/>
    </xf>
    <xf numFmtId="0" fontId="8" fillId="0" borderId="10" xfId="0" applyFont="1" applyFill="1" applyBorder="1" applyAlignment="1" applyProtection="1">
      <alignment horizontal="center" vertical="center"/>
      <protection locked="0"/>
    </xf>
    <xf numFmtId="0" fontId="116" fillId="0" borderId="10" xfId="0" applyFont="1" applyBorder="1" applyAlignment="1" applyProtection="1">
      <alignment horizontal="center" vertical="center"/>
      <protection locked="0"/>
    </xf>
    <xf numFmtId="0" fontId="111" fillId="0" borderId="34" xfId="0" applyFont="1" applyBorder="1" applyAlignment="1">
      <alignment vertical="center"/>
    </xf>
    <xf numFmtId="0" fontId="111" fillId="0" borderId="13" xfId="0" applyFont="1" applyBorder="1" applyAlignment="1">
      <alignment vertical="center"/>
    </xf>
    <xf numFmtId="0" fontId="111" fillId="0" borderId="35" xfId="0" applyFont="1" applyBorder="1" applyAlignment="1">
      <alignment vertical="center"/>
    </xf>
    <xf numFmtId="0" fontId="116" fillId="0" borderId="31" xfId="0" applyFont="1" applyBorder="1" applyAlignment="1" applyProtection="1">
      <alignment horizontal="center" vertical="center"/>
      <protection locked="0"/>
    </xf>
    <xf numFmtId="0" fontId="14" fillId="0" borderId="36" xfId="0" applyFon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37" xfId="0" applyBorder="1" applyAlignment="1" applyProtection="1">
      <alignment vertical="center"/>
      <protection locked="0"/>
    </xf>
    <xf numFmtId="0" fontId="0" fillId="0" borderId="34" xfId="0" applyBorder="1" applyAlignment="1" applyProtection="1">
      <alignment vertical="center"/>
      <protection locked="0"/>
    </xf>
    <xf numFmtId="0" fontId="0" fillId="0" borderId="13" xfId="0" applyBorder="1" applyAlignment="1" applyProtection="1">
      <alignment vertical="center"/>
      <protection locked="0"/>
    </xf>
    <xf numFmtId="0" fontId="0" fillId="0" borderId="35" xfId="0" applyBorder="1" applyAlignment="1" applyProtection="1">
      <alignment vertical="center"/>
      <protection locked="0"/>
    </xf>
    <xf numFmtId="0" fontId="3" fillId="33" borderId="0" xfId="0" applyFont="1" applyFill="1" applyBorder="1" applyAlignment="1">
      <alignment horizontal="left" vertical="center" wrapText="1" indent="3"/>
    </xf>
    <xf numFmtId="0" fontId="3" fillId="0" borderId="0" xfId="0" applyFont="1" applyBorder="1" applyAlignment="1">
      <alignment horizontal="left" vertical="center" indent="3"/>
    </xf>
    <xf numFmtId="0" fontId="3" fillId="0" borderId="0" xfId="0" applyFont="1" applyAlignment="1">
      <alignment horizontal="left" vertical="center" indent="3"/>
    </xf>
    <xf numFmtId="0" fontId="9" fillId="0" borderId="28" xfId="0" applyFont="1" applyFill="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8" fillId="2" borderId="10" xfId="0" applyFont="1" applyFill="1" applyBorder="1" applyAlignment="1">
      <alignment vertical="center" wrapText="1"/>
    </xf>
    <xf numFmtId="0" fontId="29" fillId="2" borderId="36" xfId="0" applyFont="1" applyFill="1" applyBorder="1" applyAlignment="1">
      <alignment horizontal="center" vertical="center"/>
    </xf>
    <xf numFmtId="0" fontId="29" fillId="2" borderId="12" xfId="0" applyFont="1" applyFill="1" applyBorder="1" applyAlignment="1">
      <alignment horizontal="center" vertical="center"/>
    </xf>
    <xf numFmtId="0" fontId="119" fillId="0" borderId="37" xfId="0" applyFont="1" applyBorder="1" applyAlignment="1">
      <alignment horizontal="center" vertical="center"/>
    </xf>
    <xf numFmtId="0" fontId="29" fillId="2" borderId="38" xfId="0" applyFont="1" applyFill="1" applyBorder="1" applyAlignment="1">
      <alignment horizontal="center" vertical="center"/>
    </xf>
    <xf numFmtId="0" fontId="29" fillId="2" borderId="0" xfId="0" applyFont="1" applyFill="1" applyBorder="1" applyAlignment="1">
      <alignment horizontal="center" vertical="center"/>
    </xf>
    <xf numFmtId="0" fontId="119" fillId="0" borderId="30" xfId="0" applyFont="1" applyBorder="1" applyAlignment="1">
      <alignment horizontal="center" vertical="center"/>
    </xf>
    <xf numFmtId="0" fontId="29" fillId="2" borderId="34" xfId="0" applyFont="1" applyFill="1" applyBorder="1" applyAlignment="1">
      <alignment horizontal="center" vertical="center"/>
    </xf>
    <xf numFmtId="0" fontId="29" fillId="2" borderId="13" xfId="0" applyFont="1" applyFill="1" applyBorder="1" applyAlignment="1">
      <alignment horizontal="center" vertical="center"/>
    </xf>
    <xf numFmtId="0" fontId="119" fillId="0" borderId="35" xfId="0" applyFont="1" applyBorder="1" applyAlignment="1">
      <alignment horizontal="center" vertical="center"/>
    </xf>
    <xf numFmtId="0" fontId="27" fillId="0" borderId="36" xfId="0" applyFont="1" applyBorder="1" applyAlignment="1" applyProtection="1">
      <alignment horizontal="left" vertical="center" wrapText="1"/>
      <protection/>
    </xf>
    <xf numFmtId="0" fontId="27" fillId="0" borderId="12" xfId="0" applyFont="1" applyBorder="1" applyAlignment="1" applyProtection="1">
      <alignment horizontal="left" vertical="center" wrapText="1"/>
      <protection/>
    </xf>
    <xf numFmtId="0" fontId="27" fillId="0" borderId="37" xfId="0" applyFont="1" applyBorder="1" applyAlignment="1" applyProtection="1">
      <alignment horizontal="left" vertical="center" wrapText="1"/>
      <protection/>
    </xf>
    <xf numFmtId="0" fontId="27" fillId="0" borderId="34" xfId="0" applyFont="1" applyBorder="1" applyAlignment="1" applyProtection="1">
      <alignment horizontal="left" vertical="center" wrapText="1"/>
      <protection/>
    </xf>
    <xf numFmtId="0" fontId="27" fillId="0" borderId="13" xfId="0" applyFont="1" applyBorder="1" applyAlignment="1" applyProtection="1">
      <alignment horizontal="left" vertical="center" wrapText="1"/>
      <protection/>
    </xf>
    <xf numFmtId="0" fontId="27" fillId="0" borderId="35" xfId="0" applyFont="1" applyBorder="1" applyAlignment="1" applyProtection="1">
      <alignment horizontal="left" vertical="center" wrapText="1"/>
      <protection/>
    </xf>
    <xf numFmtId="0" fontId="8" fillId="0" borderId="36"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0" fontId="8" fillId="0" borderId="37" xfId="0" applyFont="1" applyBorder="1" applyAlignment="1" applyProtection="1">
      <alignment horizontal="left" vertical="center" wrapText="1"/>
      <protection/>
    </xf>
    <xf numFmtId="0" fontId="8" fillId="0" borderId="38"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30" xfId="0" applyFont="1" applyBorder="1" applyAlignment="1" applyProtection="1">
      <alignment horizontal="left" vertical="center" wrapText="1"/>
      <protection/>
    </xf>
    <xf numFmtId="0" fontId="8" fillId="0" borderId="34" xfId="0" applyFont="1" applyBorder="1" applyAlignment="1" applyProtection="1">
      <alignment horizontal="left" vertical="center" wrapText="1"/>
      <protection/>
    </xf>
    <xf numFmtId="0" fontId="8" fillId="0" borderId="13" xfId="0" applyFont="1" applyBorder="1" applyAlignment="1" applyProtection="1">
      <alignment horizontal="left" vertical="center" wrapText="1"/>
      <protection/>
    </xf>
    <xf numFmtId="0" fontId="8" fillId="0" borderId="35" xfId="0" applyFont="1" applyBorder="1" applyAlignment="1" applyProtection="1">
      <alignment horizontal="left" vertical="center" wrapText="1"/>
      <protection/>
    </xf>
    <xf numFmtId="0" fontId="27" fillId="0" borderId="29" xfId="0" applyFont="1" applyBorder="1" applyAlignment="1" applyProtection="1">
      <alignment horizontal="center" vertical="center" wrapText="1"/>
      <protection/>
    </xf>
    <xf numFmtId="0" fontId="27" fillId="0" borderId="31" xfId="0" applyFont="1" applyBorder="1" applyAlignment="1" applyProtection="1">
      <alignment horizontal="center" vertical="center" wrapText="1"/>
      <protection/>
    </xf>
    <xf numFmtId="0" fontId="38" fillId="0" borderId="36" xfId="0" applyFont="1" applyBorder="1" applyAlignment="1" applyProtection="1">
      <alignment vertical="center" wrapText="1"/>
      <protection/>
    </xf>
    <xf numFmtId="0" fontId="8" fillId="0" borderId="12" xfId="0" applyFont="1" applyBorder="1" applyAlignment="1" applyProtection="1">
      <alignment vertical="center" wrapText="1"/>
      <protection/>
    </xf>
    <xf numFmtId="0" fontId="8" fillId="0" borderId="12" xfId="0" applyFont="1" applyBorder="1" applyAlignment="1" applyProtection="1">
      <alignment vertical="center"/>
      <protection/>
    </xf>
    <xf numFmtId="0" fontId="13" fillId="0" borderId="34" xfId="0" applyFont="1" applyBorder="1" applyAlignment="1" applyProtection="1">
      <alignment vertical="center"/>
      <protection/>
    </xf>
    <xf numFmtId="0" fontId="13" fillId="0" borderId="13" xfId="0" applyFont="1" applyBorder="1" applyAlignment="1" applyProtection="1">
      <alignment vertical="center"/>
      <protection/>
    </xf>
    <xf numFmtId="0" fontId="8" fillId="8" borderId="28" xfId="0" applyFont="1" applyFill="1" applyBorder="1" applyAlignment="1" applyProtection="1">
      <alignment horizontal="center" vertical="center"/>
      <protection/>
    </xf>
    <xf numFmtId="0" fontId="8" fillId="8" borderId="32" xfId="0" applyFont="1" applyFill="1" applyBorder="1" applyAlignment="1" applyProtection="1">
      <alignment horizontal="center" vertical="center"/>
      <protection/>
    </xf>
    <xf numFmtId="0" fontId="8" fillId="8" borderId="11" xfId="0" applyFont="1" applyFill="1" applyBorder="1" applyAlignment="1" applyProtection="1">
      <alignment horizontal="center" vertical="center"/>
      <protection/>
    </xf>
    <xf numFmtId="0" fontId="27" fillId="6" borderId="28" xfId="0" applyFont="1" applyFill="1" applyBorder="1" applyAlignment="1" applyProtection="1">
      <alignment horizontal="center" vertical="center" wrapText="1"/>
      <protection/>
    </xf>
    <xf numFmtId="0" fontId="27" fillId="6" borderId="32" xfId="0" applyFont="1" applyFill="1" applyBorder="1" applyAlignment="1" applyProtection="1">
      <alignment horizontal="center" vertical="center" wrapText="1"/>
      <protection/>
    </xf>
    <xf numFmtId="0" fontId="27" fillId="6" borderId="11" xfId="0" applyFont="1" applyFill="1" applyBorder="1" applyAlignment="1" applyProtection="1">
      <alignment horizontal="center" vertical="center" wrapText="1"/>
      <protection/>
    </xf>
    <xf numFmtId="0" fontId="9" fillId="0" borderId="29"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29" xfId="0" applyFont="1" applyFill="1" applyBorder="1" applyAlignment="1" applyProtection="1">
      <alignment horizontal="center" vertical="center" wrapText="1"/>
      <protection/>
    </xf>
    <xf numFmtId="0" fontId="13" fillId="0" borderId="31" xfId="0" applyFont="1" applyFill="1" applyBorder="1" applyAlignment="1" applyProtection="1">
      <alignment horizontal="center" vertical="center" wrapText="1"/>
      <protection/>
    </xf>
    <xf numFmtId="0" fontId="27" fillId="6" borderId="36" xfId="0" applyFont="1" applyFill="1" applyBorder="1" applyAlignment="1" applyProtection="1">
      <alignment horizontal="center" vertical="center"/>
      <protection/>
    </xf>
    <xf numFmtId="0" fontId="0" fillId="0" borderId="12"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0" fillId="0" borderId="13" xfId="0" applyBorder="1" applyAlignment="1">
      <alignment vertical="center"/>
    </xf>
    <xf numFmtId="0" fontId="0" fillId="0" borderId="35" xfId="0" applyBorder="1" applyAlignment="1">
      <alignment vertical="center"/>
    </xf>
    <xf numFmtId="0" fontId="111" fillId="0" borderId="12" xfId="0" applyFont="1" applyBorder="1" applyAlignment="1">
      <alignment vertical="center"/>
    </xf>
    <xf numFmtId="0" fontId="111" fillId="0" borderId="37" xfId="0" applyFont="1" applyBorder="1" applyAlignment="1">
      <alignment vertical="center"/>
    </xf>
    <xf numFmtId="0" fontId="111" fillId="0" borderId="38" xfId="0" applyFont="1" applyBorder="1" applyAlignment="1">
      <alignment vertical="center"/>
    </xf>
    <xf numFmtId="0" fontId="111" fillId="0" borderId="0" xfId="0" applyFont="1" applyAlignment="1">
      <alignment vertical="center"/>
    </xf>
    <xf numFmtId="0" fontId="111" fillId="0" borderId="30" xfId="0" applyFont="1" applyBorder="1" applyAlignment="1">
      <alignment vertical="center"/>
    </xf>
    <xf numFmtId="0" fontId="8" fillId="0" borderId="36" xfId="0" applyFont="1" applyBorder="1" applyAlignment="1" applyProtection="1">
      <alignment vertical="center" wrapText="1"/>
      <protection/>
    </xf>
    <xf numFmtId="0" fontId="13" fillId="0" borderId="37" xfId="0" applyFont="1" applyBorder="1" applyAlignment="1" applyProtection="1">
      <alignment vertical="center"/>
      <protection/>
    </xf>
    <xf numFmtId="0" fontId="8" fillId="0" borderId="38" xfId="0" applyFont="1" applyBorder="1" applyAlignment="1" applyProtection="1">
      <alignment vertical="center"/>
      <protection/>
    </xf>
    <xf numFmtId="0" fontId="8" fillId="0" borderId="0" xfId="0" applyFont="1" applyBorder="1" applyAlignment="1" applyProtection="1">
      <alignment vertical="center"/>
      <protection/>
    </xf>
    <xf numFmtId="0" fontId="13" fillId="0" borderId="30" xfId="0" applyFont="1" applyBorder="1" applyAlignment="1" applyProtection="1">
      <alignment vertical="center"/>
      <protection/>
    </xf>
    <xf numFmtId="0" fontId="9" fillId="0" borderId="33" xfId="0" applyFont="1" applyBorder="1" applyAlignment="1" applyProtection="1">
      <alignment horizontal="center" vertical="center"/>
      <protection locked="0"/>
    </xf>
    <xf numFmtId="0" fontId="27" fillId="6" borderId="36" xfId="0" applyFont="1" applyFill="1" applyBorder="1" applyAlignment="1" applyProtection="1">
      <alignment horizontal="center" vertical="center" wrapText="1"/>
      <protection/>
    </xf>
    <xf numFmtId="0" fontId="27" fillId="6" borderId="34" xfId="0" applyFont="1" applyFill="1" applyBorder="1" applyAlignment="1" applyProtection="1">
      <alignment horizontal="center" vertical="center" wrapText="1"/>
      <protection/>
    </xf>
    <xf numFmtId="0" fontId="13" fillId="0" borderId="12" xfId="0" applyFont="1" applyBorder="1" applyAlignment="1" applyProtection="1">
      <alignment vertical="center"/>
      <protection/>
    </xf>
    <xf numFmtId="0" fontId="13" fillId="0" borderId="38" xfId="0" applyFont="1" applyBorder="1" applyAlignment="1" applyProtection="1">
      <alignment vertical="center"/>
      <protection/>
    </xf>
    <xf numFmtId="0" fontId="13" fillId="0" borderId="0" xfId="0" applyFont="1" applyAlignment="1" applyProtection="1">
      <alignment vertical="center"/>
      <protection/>
    </xf>
    <xf numFmtId="0" fontId="8" fillId="0" borderId="36" xfId="0" applyFont="1" applyBorder="1" applyAlignment="1" applyProtection="1">
      <alignment horizontal="center" vertical="center" wrapText="1"/>
      <protection/>
    </xf>
    <xf numFmtId="0" fontId="13" fillId="0" borderId="12"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0" xfId="0" applyFont="1" applyAlignment="1">
      <alignment horizontal="center" vertical="center" wrapText="1"/>
    </xf>
    <xf numFmtId="0" fontId="13" fillId="0" borderId="3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5" xfId="0" applyFont="1" applyBorder="1" applyAlignment="1">
      <alignment horizontal="center" vertical="center" wrapText="1"/>
    </xf>
    <xf numFmtId="0" fontId="34" fillId="0" borderId="0" xfId="0" applyFont="1" applyAlignment="1" applyProtection="1">
      <alignment horizontal="left" vertical="center"/>
      <protection/>
    </xf>
    <xf numFmtId="0" fontId="29" fillId="0" borderId="0" xfId="0" applyFont="1" applyAlignment="1" applyProtection="1">
      <alignment horizontal="left" vertical="center"/>
      <protection/>
    </xf>
    <xf numFmtId="0" fontId="119" fillId="0" borderId="0" xfId="0" applyFont="1" applyAlignment="1">
      <alignment vertical="center"/>
    </xf>
    <xf numFmtId="0" fontId="13" fillId="0" borderId="33"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27" fillId="6" borderId="28" xfId="0" applyFont="1" applyFill="1" applyBorder="1" applyAlignment="1" applyProtection="1">
      <alignment horizontal="center" vertical="center"/>
      <protection/>
    </xf>
    <xf numFmtId="0" fontId="27" fillId="6" borderId="32" xfId="0" applyFont="1" applyFill="1" applyBorder="1" applyAlignment="1" applyProtection="1">
      <alignment horizontal="center" vertical="center"/>
      <protection/>
    </xf>
    <xf numFmtId="0" fontId="120" fillId="0" borderId="11" xfId="0" applyFont="1" applyBorder="1" applyAlignment="1">
      <alignment vertical="center"/>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vertical="center"/>
      <protection/>
    </xf>
    <xf numFmtId="0" fontId="13" fillId="0" borderId="10" xfId="0" applyFont="1" applyBorder="1" applyAlignment="1" applyProtection="1">
      <alignment vertical="center"/>
      <protection/>
    </xf>
    <xf numFmtId="0" fontId="13" fillId="0" borderId="33" xfId="0" applyFont="1" applyFill="1" applyBorder="1" applyAlignment="1" applyProtection="1">
      <alignment horizontal="center" vertical="center" wrapText="1"/>
      <protection/>
    </xf>
    <xf numFmtId="0" fontId="27" fillId="6" borderId="11" xfId="0" applyFont="1" applyFill="1" applyBorder="1" applyAlignment="1" applyProtection="1">
      <alignment horizontal="center" vertical="center"/>
      <protection/>
    </xf>
    <xf numFmtId="0" fontId="3" fillId="0" borderId="0" xfId="0" applyFont="1" applyBorder="1" applyAlignment="1" applyProtection="1">
      <alignment horizontal="left" vertical="center" wrapText="1"/>
      <protection/>
    </xf>
    <xf numFmtId="0" fontId="13" fillId="0" borderId="0" xfId="0" applyFont="1" applyBorder="1" applyAlignment="1" applyProtection="1">
      <alignment horizontal="left" vertical="center"/>
      <protection/>
    </xf>
    <xf numFmtId="0" fontId="13" fillId="0" borderId="13" xfId="0" applyFont="1" applyBorder="1" applyAlignment="1" applyProtection="1">
      <alignment horizontal="left" vertical="center"/>
      <protection/>
    </xf>
    <xf numFmtId="0" fontId="9" fillId="0" borderId="10" xfId="0" applyFont="1" applyFill="1" applyBorder="1" applyAlignment="1" applyProtection="1">
      <alignment horizontal="left" vertical="center"/>
      <protection/>
    </xf>
    <xf numFmtId="0" fontId="9" fillId="0" borderId="28" xfId="0" applyNumberFormat="1" applyFont="1" applyFill="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28" fillId="0" borderId="0" xfId="0" applyFont="1" applyBorder="1" applyAlignment="1" applyProtection="1">
      <alignment horizontal="right" vertical="center"/>
      <protection/>
    </xf>
    <xf numFmtId="0" fontId="25" fillId="0" borderId="13" xfId="0" applyFont="1" applyBorder="1" applyAlignment="1" applyProtection="1">
      <alignment horizontal="right" vertical="center"/>
      <protection/>
    </xf>
    <xf numFmtId="0" fontId="27" fillId="8" borderId="10" xfId="0" applyFont="1" applyFill="1" applyBorder="1" applyAlignment="1" applyProtection="1">
      <alignment horizontal="center" vertical="center"/>
      <protection/>
    </xf>
    <xf numFmtId="0" fontId="107" fillId="0" borderId="36" xfId="0" applyFont="1" applyBorder="1" applyAlignment="1" applyProtection="1">
      <alignment horizontal="left" vertical="center" wrapText="1"/>
      <protection/>
    </xf>
    <xf numFmtId="0" fontId="107" fillId="0" borderId="12" xfId="0" applyFont="1" applyBorder="1" applyAlignment="1" applyProtection="1">
      <alignment horizontal="left" vertical="center" wrapText="1"/>
      <protection/>
    </xf>
    <xf numFmtId="0" fontId="107" fillId="0" borderId="37" xfId="0" applyFont="1" applyBorder="1" applyAlignment="1" applyProtection="1">
      <alignment horizontal="left" vertical="center" wrapText="1"/>
      <protection/>
    </xf>
    <xf numFmtId="0" fontId="107" fillId="0" borderId="34" xfId="0" applyFont="1" applyBorder="1" applyAlignment="1" applyProtection="1">
      <alignment horizontal="left" vertical="center" wrapText="1"/>
      <protection/>
    </xf>
    <xf numFmtId="0" fontId="107" fillId="0" borderId="13" xfId="0" applyFont="1" applyBorder="1" applyAlignment="1" applyProtection="1">
      <alignment horizontal="left" vertical="center" wrapText="1"/>
      <protection/>
    </xf>
    <xf numFmtId="0" fontId="107" fillId="0" borderId="35" xfId="0" applyFont="1" applyBorder="1" applyAlignment="1" applyProtection="1">
      <alignment horizontal="left" vertical="center" wrapText="1"/>
      <protection/>
    </xf>
    <xf numFmtId="0" fontId="107" fillId="0" borderId="12" xfId="0" applyFont="1" applyBorder="1" applyAlignment="1" applyProtection="1">
      <alignment vertical="center" wrapText="1"/>
      <protection/>
    </xf>
    <xf numFmtId="0" fontId="107" fillId="0" borderId="12" xfId="0" applyFont="1" applyBorder="1" applyAlignment="1" applyProtection="1">
      <alignment vertical="center"/>
      <protection/>
    </xf>
    <xf numFmtId="0" fontId="102" fillId="0" borderId="34" xfId="0" applyFont="1" applyBorder="1" applyAlignment="1" applyProtection="1">
      <alignment vertical="center"/>
      <protection/>
    </xf>
    <xf numFmtId="0" fontId="102" fillId="0" borderId="13" xfId="0" applyFont="1" applyBorder="1" applyAlignment="1" applyProtection="1">
      <alignment vertical="center"/>
      <protection/>
    </xf>
    <xf numFmtId="0" fontId="113" fillId="0" borderId="36" xfId="0" applyFont="1" applyBorder="1" applyAlignment="1" applyProtection="1">
      <alignment horizontal="left" vertical="center" wrapText="1"/>
      <protection/>
    </xf>
    <xf numFmtId="0" fontId="113" fillId="0" borderId="12" xfId="0" applyFont="1" applyBorder="1" applyAlignment="1" applyProtection="1">
      <alignment horizontal="left" vertical="center" wrapText="1"/>
      <protection/>
    </xf>
    <xf numFmtId="0" fontId="113" fillId="0" borderId="37" xfId="0" applyFont="1" applyBorder="1" applyAlignment="1" applyProtection="1">
      <alignment horizontal="left" vertical="center" wrapText="1"/>
      <protection/>
    </xf>
    <xf numFmtId="0" fontId="113" fillId="0" borderId="34" xfId="0" applyFont="1" applyBorder="1" applyAlignment="1" applyProtection="1">
      <alignment horizontal="left" vertical="center" wrapText="1"/>
      <protection/>
    </xf>
    <xf numFmtId="0" fontId="113" fillId="0" borderId="13" xfId="0" applyFont="1" applyBorder="1" applyAlignment="1" applyProtection="1">
      <alignment horizontal="left" vertical="center" wrapText="1"/>
      <protection/>
    </xf>
    <xf numFmtId="0" fontId="113" fillId="0" borderId="35" xfId="0" applyFont="1" applyBorder="1" applyAlignment="1" applyProtection="1">
      <alignment horizontal="left" vertical="center" wrapText="1"/>
      <protection/>
    </xf>
    <xf numFmtId="0" fontId="107" fillId="0" borderId="29" xfId="0" applyFont="1" applyBorder="1" applyAlignment="1" applyProtection="1">
      <alignment vertical="center" wrapText="1"/>
      <protection locked="0"/>
    </xf>
    <xf numFmtId="0" fontId="102" fillId="0" borderId="33" xfId="0" applyFont="1" applyBorder="1" applyAlignment="1" applyProtection="1">
      <alignment vertical="center" wrapText="1"/>
      <protection locked="0"/>
    </xf>
    <xf numFmtId="0" fontId="102" fillId="0" borderId="31" xfId="0" applyFont="1" applyBorder="1" applyAlignment="1" applyProtection="1">
      <alignment vertical="center" wrapText="1"/>
      <protection locked="0"/>
    </xf>
    <xf numFmtId="0" fontId="27" fillId="6" borderId="36" xfId="0" applyFont="1" applyFill="1" applyBorder="1" applyAlignment="1">
      <alignment horizontal="center" vertical="center"/>
    </xf>
    <xf numFmtId="0" fontId="120" fillId="0" borderId="12" xfId="0" applyFont="1" applyBorder="1" applyAlignment="1">
      <alignment vertical="center"/>
    </xf>
    <xf numFmtId="0" fontId="120" fillId="0" borderId="37" xfId="0" applyFont="1" applyBorder="1" applyAlignment="1">
      <alignment vertical="center"/>
    </xf>
    <xf numFmtId="0" fontId="120" fillId="0" borderId="38" xfId="0" applyFont="1" applyBorder="1" applyAlignment="1">
      <alignment vertical="center"/>
    </xf>
    <xf numFmtId="0" fontId="120" fillId="0" borderId="0" xfId="0" applyFont="1" applyAlignment="1">
      <alignment vertical="center"/>
    </xf>
    <xf numFmtId="0" fontId="120" fillId="0" borderId="30" xfId="0" applyFont="1" applyBorder="1" applyAlignment="1">
      <alignment vertical="center"/>
    </xf>
    <xf numFmtId="0" fontId="120" fillId="0" borderId="34" xfId="0" applyFont="1" applyBorder="1" applyAlignment="1">
      <alignment vertical="center"/>
    </xf>
    <xf numFmtId="0" fontId="120" fillId="0" borderId="13" xfId="0" applyFont="1" applyBorder="1" applyAlignment="1">
      <alignment vertical="center"/>
    </xf>
    <xf numFmtId="0" fontId="120" fillId="0" borderId="35" xfId="0" applyFont="1" applyBorder="1" applyAlignment="1">
      <alignment vertical="center"/>
    </xf>
    <xf numFmtId="0" fontId="27" fillId="6" borderId="28" xfId="0" applyFont="1" applyFill="1" applyBorder="1" applyAlignment="1">
      <alignment horizontal="center" vertical="center"/>
    </xf>
    <xf numFmtId="0" fontId="119" fillId="0" borderId="32" xfId="0" applyFont="1" applyBorder="1" applyAlignment="1">
      <alignment vertical="center"/>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vertical="center" wrapText="1"/>
    </xf>
    <xf numFmtId="0" fontId="8" fillId="0" borderId="37" xfId="0" applyFont="1" applyBorder="1" applyAlignment="1">
      <alignment vertical="center"/>
    </xf>
    <xf numFmtId="0" fontId="8" fillId="0" borderId="38" xfId="0" applyFont="1" applyBorder="1" applyAlignment="1">
      <alignment vertical="center"/>
    </xf>
    <xf numFmtId="0" fontId="8" fillId="0" borderId="30" xfId="0" applyFont="1" applyBorder="1" applyAlignment="1">
      <alignment vertical="center"/>
    </xf>
    <xf numFmtId="0" fontId="111" fillId="0" borderId="31" xfId="0" applyFont="1" applyBorder="1" applyAlignment="1" applyProtection="1">
      <alignment horizontal="center" vertical="center"/>
      <protection locked="0"/>
    </xf>
    <xf numFmtId="0" fontId="8" fillId="0" borderId="12" xfId="0" applyFont="1" applyBorder="1" applyAlignment="1">
      <alignment vertical="center"/>
    </xf>
    <xf numFmtId="0" fontId="8" fillId="0" borderId="0" xfId="0" applyFont="1" applyBorder="1" applyAlignment="1">
      <alignment vertical="center"/>
    </xf>
    <xf numFmtId="0" fontId="27" fillId="0" borderId="36" xfId="0" applyFont="1" applyBorder="1" applyAlignment="1">
      <alignment horizontal="left" vertical="center" wrapText="1"/>
    </xf>
    <xf numFmtId="0" fontId="38" fillId="0" borderId="36" xfId="0" applyFont="1" applyBorder="1" applyAlignment="1">
      <alignmen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23" fillId="0" borderId="29" xfId="0" applyFont="1" applyBorder="1" applyAlignment="1">
      <alignment horizontal="center" vertical="center" wrapText="1"/>
    </xf>
    <xf numFmtId="0" fontId="23" fillId="0" borderId="31" xfId="0" applyFont="1" applyBorder="1" applyAlignment="1">
      <alignment horizontal="center" vertical="center" wrapText="1"/>
    </xf>
    <xf numFmtId="0" fontId="18" fillId="0" borderId="29" xfId="0" applyFont="1" applyFill="1" applyBorder="1" applyAlignment="1" applyProtection="1">
      <alignment horizontal="center" vertical="center" wrapText="1"/>
      <protection locked="0"/>
    </xf>
    <xf numFmtId="0" fontId="18" fillId="0" borderId="31"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protection locked="0"/>
    </xf>
    <xf numFmtId="0" fontId="27" fillId="6" borderId="36" xfId="0" applyFont="1" applyFill="1" applyBorder="1" applyAlignment="1">
      <alignment horizontal="center" vertical="center" wrapText="1"/>
    </xf>
    <xf numFmtId="0" fontId="27" fillId="6" borderId="34" xfId="0" applyFont="1" applyFill="1" applyBorder="1" applyAlignment="1">
      <alignment horizontal="center" vertical="center" wrapText="1"/>
    </xf>
    <xf numFmtId="0" fontId="27" fillId="6" borderId="28"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7" fillId="8" borderId="28" xfId="0" applyFont="1" applyFill="1" applyBorder="1" applyAlignment="1" applyProtection="1">
      <alignment horizontal="center" vertical="center"/>
      <protection/>
    </xf>
    <xf numFmtId="0" fontId="111" fillId="8" borderId="32" xfId="0" applyFont="1" applyFill="1" applyBorder="1" applyAlignment="1">
      <alignment vertical="center"/>
    </xf>
    <xf numFmtId="0" fontId="111" fillId="8" borderId="11" xfId="0" applyFont="1" applyFill="1" applyBorder="1" applyAlignment="1">
      <alignment vertical="center"/>
    </xf>
    <xf numFmtId="0" fontId="27" fillId="6" borderId="32" xfId="0" applyFont="1" applyFill="1" applyBorder="1" applyAlignment="1">
      <alignment horizontal="center" vertical="center" wrapText="1"/>
    </xf>
    <xf numFmtId="0" fontId="117" fillId="0" borderId="38" xfId="0" applyFont="1" applyBorder="1" applyAlignment="1">
      <alignment horizontal="center" vertical="center" wrapText="1"/>
    </xf>
    <xf numFmtId="0" fontId="117" fillId="0" borderId="34" xfId="0" applyFont="1" applyBorder="1" applyAlignment="1">
      <alignment horizontal="center" vertical="center" wrapText="1"/>
    </xf>
    <xf numFmtId="0" fontId="27" fillId="6" borderId="32" xfId="0" applyFont="1" applyFill="1" applyBorder="1" applyAlignment="1">
      <alignment horizontal="center" vertical="center"/>
    </xf>
    <xf numFmtId="0" fontId="3" fillId="0" borderId="0" xfId="0" applyFont="1" applyBorder="1" applyAlignment="1">
      <alignment vertical="center" wrapText="1"/>
    </xf>
    <xf numFmtId="0" fontId="111" fillId="0" borderId="0" xfId="0" applyFont="1" applyBorder="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xf>
    <xf numFmtId="0" fontId="111" fillId="0" borderId="10" xfId="0" applyFont="1" applyBorder="1" applyAlignment="1">
      <alignment vertical="center"/>
    </xf>
    <xf numFmtId="0" fontId="8" fillId="0" borderId="29" xfId="0" applyFont="1" applyBorder="1" applyAlignment="1">
      <alignment horizontal="left" vertical="center" wrapText="1"/>
    </xf>
    <xf numFmtId="0" fontId="8" fillId="0" borderId="33" xfId="0" applyFont="1" applyBorder="1" applyAlignment="1">
      <alignment horizontal="left" vertical="center"/>
    </xf>
    <xf numFmtId="0" fontId="8" fillId="0" borderId="31" xfId="0" applyFont="1" applyBorder="1" applyAlignment="1">
      <alignment horizontal="left" vertical="center"/>
    </xf>
    <xf numFmtId="0" fontId="28" fillId="0" borderId="0" xfId="0" applyFont="1" applyAlignment="1">
      <alignment horizontal="right" vertical="center"/>
    </xf>
    <xf numFmtId="0" fontId="119" fillId="0" borderId="0" xfId="0" applyFont="1" applyAlignment="1">
      <alignment horizontal="right" vertical="center"/>
    </xf>
    <xf numFmtId="0" fontId="8" fillId="0" borderId="28" xfId="0" applyNumberFormat="1" applyFont="1" applyFill="1" applyBorder="1" applyAlignment="1" applyProtection="1">
      <alignment horizontal="left" vertical="center" wrapText="1"/>
      <protection locked="0"/>
    </xf>
    <xf numFmtId="0" fontId="110" fillId="0" borderId="32" xfId="0" applyFont="1" applyBorder="1" applyAlignment="1" applyProtection="1">
      <alignment vertical="center" wrapText="1"/>
      <protection locked="0"/>
    </xf>
    <xf numFmtId="0" fontId="110" fillId="0" borderId="11" xfId="0" applyFont="1" applyBorder="1" applyAlignment="1" applyProtection="1">
      <alignment vertical="center" wrapText="1"/>
      <protection locked="0"/>
    </xf>
    <xf numFmtId="0" fontId="34" fillId="0" borderId="0" xfId="0" applyFont="1" applyAlignment="1">
      <alignment horizontal="left" vertical="center"/>
    </xf>
    <xf numFmtId="0" fontId="29" fillId="0" borderId="0" xfId="0" applyFont="1" applyAlignment="1">
      <alignment horizontal="left" vertical="center"/>
    </xf>
    <xf numFmtId="0" fontId="18" fillId="0" borderId="33" xfId="0" applyFont="1" applyFill="1" applyBorder="1" applyAlignment="1" applyProtection="1">
      <alignment horizontal="center" vertical="center" wrapText="1"/>
      <protection locked="0"/>
    </xf>
    <xf numFmtId="0" fontId="107" fillId="0" borderId="37"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09" fillId="0" borderId="28" xfId="0" applyFont="1" applyFill="1" applyBorder="1" applyAlignment="1" applyProtection="1">
      <alignment horizontal="center" vertical="center" wrapText="1"/>
      <protection locked="0"/>
    </xf>
    <xf numFmtId="0" fontId="109" fillId="0" borderId="32" xfId="0" applyFont="1" applyFill="1" applyBorder="1" applyAlignment="1" applyProtection="1">
      <alignment horizontal="center" vertical="center" wrapText="1"/>
      <protection locked="0"/>
    </xf>
    <xf numFmtId="0" fontId="0" fillId="0" borderId="11" xfId="0" applyBorder="1" applyAlignment="1">
      <alignment vertical="center"/>
    </xf>
    <xf numFmtId="0" fontId="30" fillId="0" borderId="0" xfId="0" applyFont="1" applyFill="1" applyBorder="1" applyAlignment="1">
      <alignment horizontal="center" vertical="center"/>
    </xf>
    <xf numFmtId="0" fontId="27" fillId="0" borderId="3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5" xfId="0" applyFont="1" applyBorder="1" applyAlignment="1">
      <alignment horizontal="center" vertical="center" wrapText="1"/>
    </xf>
    <xf numFmtId="0" fontId="105" fillId="8" borderId="28" xfId="0" applyFont="1" applyFill="1" applyBorder="1" applyAlignment="1">
      <alignment horizontal="center" vertical="center"/>
    </xf>
    <xf numFmtId="0" fontId="0" fillId="8" borderId="32" xfId="0" applyFill="1" applyBorder="1" applyAlignment="1">
      <alignment horizontal="center" vertical="center"/>
    </xf>
    <xf numFmtId="0" fontId="0" fillId="8" borderId="11" xfId="0" applyFill="1" applyBorder="1" applyAlignment="1">
      <alignment horizontal="center" vertical="center"/>
    </xf>
    <xf numFmtId="0" fontId="113" fillId="6" borderId="36" xfId="0" applyFont="1" applyFill="1" applyBorder="1" applyAlignment="1">
      <alignment horizontal="center" vertical="center"/>
    </xf>
    <xf numFmtId="0" fontId="113" fillId="6" borderId="29" xfId="0" applyFont="1" applyFill="1" applyBorder="1" applyAlignment="1">
      <alignment horizontal="center" vertical="center" wrapText="1"/>
    </xf>
    <xf numFmtId="0" fontId="113" fillId="6" borderId="33" xfId="0" applyFont="1" applyFill="1" applyBorder="1" applyAlignment="1">
      <alignment horizontal="center" vertical="center" wrapText="1"/>
    </xf>
    <xf numFmtId="0" fontId="113" fillId="6" borderId="31" xfId="0" applyFont="1" applyFill="1" applyBorder="1" applyAlignment="1">
      <alignment horizontal="center" vertical="center" wrapText="1"/>
    </xf>
    <xf numFmtId="176" fontId="107" fillId="0" borderId="28" xfId="0" applyNumberFormat="1" applyFont="1" applyBorder="1" applyAlignment="1" applyProtection="1">
      <alignment horizontal="center" vertical="center"/>
      <protection locked="0"/>
    </xf>
    <xf numFmtId="176" fontId="0" fillId="0" borderId="32" xfId="0" applyNumberFormat="1" applyFont="1" applyBorder="1" applyAlignment="1" applyProtection="1">
      <alignment horizontal="center" vertical="center"/>
      <protection locked="0"/>
    </xf>
    <xf numFmtId="176" fontId="0" fillId="0" borderId="11" xfId="0" applyNumberFormat="1" applyFont="1" applyBorder="1" applyAlignment="1" applyProtection="1">
      <alignment horizontal="center" vertical="center"/>
      <protection locked="0"/>
    </xf>
    <xf numFmtId="0" fontId="120" fillId="6" borderId="33" xfId="0" applyFont="1" applyFill="1" applyBorder="1" applyAlignment="1">
      <alignment horizontal="center" vertical="center" wrapText="1"/>
    </xf>
    <xf numFmtId="0" fontId="120" fillId="6" borderId="31" xfId="0" applyFont="1" applyFill="1" applyBorder="1" applyAlignment="1">
      <alignment horizontal="center" vertical="center" wrapText="1"/>
    </xf>
    <xf numFmtId="0" fontId="8" fillId="0" borderId="12" xfId="0" applyFont="1" applyBorder="1" applyAlignment="1">
      <alignment vertical="center" wrapText="1"/>
    </xf>
    <xf numFmtId="0" fontId="8" fillId="0" borderId="34" xfId="0" applyFont="1" applyBorder="1" applyAlignment="1">
      <alignment vertical="center"/>
    </xf>
    <xf numFmtId="0" fontId="8" fillId="0" borderId="13" xfId="0" applyFont="1" applyBorder="1" applyAlignment="1">
      <alignment vertical="center"/>
    </xf>
    <xf numFmtId="0" fontId="8" fillId="0" borderId="35" xfId="0" applyFont="1" applyBorder="1" applyAlignment="1">
      <alignmen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105" fillId="0" borderId="29" xfId="0" applyFont="1" applyBorder="1" applyAlignment="1" applyProtection="1">
      <alignment horizontal="center" vertical="center"/>
      <protection/>
    </xf>
    <xf numFmtId="0" fontId="105" fillId="0" borderId="33" xfId="0" applyFont="1" applyBorder="1" applyAlignment="1" applyProtection="1">
      <alignment horizontal="center" vertical="center"/>
      <protection/>
    </xf>
    <xf numFmtId="0" fontId="105" fillId="0" borderId="31" xfId="0" applyFont="1" applyBorder="1" applyAlignment="1" applyProtection="1">
      <alignment horizontal="center" vertical="center"/>
      <protection/>
    </xf>
    <xf numFmtId="0" fontId="113" fillId="6" borderId="10" xfId="0" applyFont="1" applyFill="1" applyBorder="1" applyAlignment="1">
      <alignment horizontal="center" vertical="center" wrapText="1"/>
    </xf>
    <xf numFmtId="0" fontId="109" fillId="0" borderId="36" xfId="0" applyFont="1" applyFill="1" applyBorder="1" applyAlignment="1" applyProtection="1">
      <alignment horizontal="center" vertical="center" wrapText="1"/>
      <protection locked="0"/>
    </xf>
    <xf numFmtId="0" fontId="109" fillId="0" borderId="12" xfId="0" applyFont="1" applyFill="1" applyBorder="1" applyAlignment="1" applyProtection="1">
      <alignment horizontal="center" vertical="center" wrapText="1"/>
      <protection locked="0"/>
    </xf>
    <xf numFmtId="0" fontId="109" fillId="0" borderId="38" xfId="0" applyFont="1" applyFill="1" applyBorder="1" applyAlignment="1" applyProtection="1">
      <alignment horizontal="center" vertical="center" wrapText="1"/>
      <protection locked="0"/>
    </xf>
    <xf numFmtId="0" fontId="109" fillId="0" borderId="0" xfId="0" applyFont="1" applyFill="1" applyBorder="1" applyAlignment="1" applyProtection="1">
      <alignment horizontal="center" vertical="center" wrapText="1"/>
      <protection locked="0"/>
    </xf>
    <xf numFmtId="0" fontId="109" fillId="0" borderId="34" xfId="0" applyFont="1" applyFill="1" applyBorder="1" applyAlignment="1" applyProtection="1">
      <alignment horizontal="center" vertical="center" wrapText="1"/>
      <protection locked="0"/>
    </xf>
    <xf numFmtId="0" fontId="109" fillId="0" borderId="13" xfId="0" applyFont="1" applyFill="1" applyBorder="1" applyAlignment="1" applyProtection="1">
      <alignment horizontal="center" vertical="center" wrapText="1"/>
      <protection locked="0"/>
    </xf>
    <xf numFmtId="0" fontId="110" fillId="0" borderId="33" xfId="0" applyFont="1" applyBorder="1" applyAlignment="1" applyProtection="1">
      <alignment vertical="center" wrapText="1"/>
      <protection locked="0"/>
    </xf>
    <xf numFmtId="0" fontId="110" fillId="0" borderId="31" xfId="0" applyFont="1" applyBorder="1" applyAlignment="1" applyProtection="1">
      <alignment vertical="center" wrapText="1"/>
      <protection locked="0"/>
    </xf>
    <xf numFmtId="0" fontId="107" fillId="0" borderId="29" xfId="0" applyFont="1" applyBorder="1" applyAlignment="1" applyProtection="1">
      <alignment horizontal="center" vertical="center" wrapText="1"/>
      <protection locked="0"/>
    </xf>
    <xf numFmtId="0" fontId="107" fillId="0" borderId="33" xfId="0" applyFont="1" applyBorder="1" applyAlignment="1" applyProtection="1">
      <alignment horizontal="center" vertical="center" wrapText="1"/>
      <protection locked="0"/>
    </xf>
    <xf numFmtId="0" fontId="107" fillId="0" borderId="31" xfId="0" applyFont="1" applyBorder="1" applyAlignment="1" applyProtection="1">
      <alignment horizontal="center" vertical="center" wrapText="1"/>
      <protection locked="0"/>
    </xf>
    <xf numFmtId="0" fontId="109" fillId="0" borderId="29" xfId="0" applyFont="1" applyBorder="1" applyAlignment="1">
      <alignment vertical="center"/>
    </xf>
    <xf numFmtId="0" fontId="109" fillId="0" borderId="33" xfId="0" applyFont="1" applyBorder="1" applyAlignment="1">
      <alignment vertical="center"/>
    </xf>
    <xf numFmtId="0" fontId="109" fillId="0" borderId="31" xfId="0" applyFont="1" applyBorder="1" applyAlignment="1">
      <alignment vertical="center"/>
    </xf>
    <xf numFmtId="0" fontId="113" fillId="6" borderId="36" xfId="0" applyFont="1" applyFill="1" applyBorder="1" applyAlignment="1">
      <alignment horizontal="center" vertical="center" wrapText="1"/>
    </xf>
    <xf numFmtId="0" fontId="120" fillId="0" borderId="0" xfId="0" applyFont="1" applyBorder="1" applyAlignment="1">
      <alignment vertical="center"/>
    </xf>
    <xf numFmtId="0" fontId="110" fillId="0" borderId="33" xfId="0" applyFont="1" applyBorder="1" applyAlignment="1" applyProtection="1">
      <alignment horizontal="center" vertical="center" wrapText="1"/>
      <protection locked="0"/>
    </xf>
    <xf numFmtId="0" fontId="110" fillId="0" borderId="31" xfId="0" applyFont="1" applyBorder="1" applyAlignment="1" applyProtection="1">
      <alignment horizontal="center" vertical="center" wrapText="1"/>
      <protection locked="0"/>
    </xf>
    <xf numFmtId="0" fontId="107" fillId="0" borderId="33" xfId="0" applyFont="1" applyBorder="1" applyAlignment="1" applyProtection="1">
      <alignment vertical="center" wrapText="1"/>
      <protection locked="0"/>
    </xf>
    <xf numFmtId="0" fontId="107" fillId="0" borderId="31" xfId="0" applyFont="1" applyBorder="1" applyAlignment="1" applyProtection="1">
      <alignment vertical="center" wrapText="1"/>
      <protection locked="0"/>
    </xf>
    <xf numFmtId="0" fontId="107" fillId="0" borderId="28" xfId="0" applyFont="1" applyBorder="1" applyAlignment="1">
      <alignment horizontal="center" vertical="center" wrapText="1"/>
    </xf>
    <xf numFmtId="0" fontId="110" fillId="0" borderId="11" xfId="0" applyFont="1" applyBorder="1" applyAlignment="1">
      <alignment horizontal="center" vertical="center"/>
    </xf>
    <xf numFmtId="0" fontId="103" fillId="0" borderId="28" xfId="0" applyFont="1" applyFill="1" applyBorder="1" applyAlignment="1">
      <alignment horizontal="left" vertical="center"/>
    </xf>
    <xf numFmtId="0" fontId="0" fillId="0" borderId="32" xfId="0" applyBorder="1" applyAlignment="1">
      <alignment vertical="center"/>
    </xf>
    <xf numFmtId="0" fontId="103" fillId="0" borderId="28" xfId="0" applyFont="1" applyFill="1" applyBorder="1" applyAlignment="1">
      <alignment horizontal="center" vertical="center" wrapText="1"/>
    </xf>
    <xf numFmtId="0" fontId="103" fillId="0" borderId="32" xfId="0" applyFont="1" applyFill="1" applyBorder="1" applyAlignment="1">
      <alignment horizontal="center" vertical="center" wrapText="1"/>
    </xf>
    <xf numFmtId="0" fontId="109" fillId="0" borderId="29" xfId="0" applyFont="1" applyBorder="1" applyAlignment="1">
      <alignment horizontal="center" vertical="center"/>
    </xf>
    <xf numFmtId="0" fontId="109" fillId="0" borderId="33" xfId="0" applyFont="1" applyBorder="1" applyAlignment="1">
      <alignment horizontal="center" vertical="center"/>
    </xf>
    <xf numFmtId="0" fontId="109" fillId="0" borderId="31" xfId="0" applyFont="1" applyBorder="1" applyAlignment="1">
      <alignment horizontal="center" vertical="center"/>
    </xf>
    <xf numFmtId="0" fontId="7" fillId="0" borderId="0" xfId="0" applyFont="1" applyAlignment="1">
      <alignment horizontal="left" vertical="center" wrapText="1"/>
    </xf>
    <xf numFmtId="0" fontId="8" fillId="0" borderId="28" xfId="0" applyFont="1" applyFill="1" applyBorder="1" applyAlignment="1">
      <alignment horizontal="center" vertical="center"/>
    </xf>
    <xf numFmtId="0" fontId="8" fillId="0" borderId="11" xfId="0" applyFont="1" applyFill="1" applyBorder="1" applyAlignment="1">
      <alignment horizontal="center" vertical="center"/>
    </xf>
    <xf numFmtId="0" fontId="113" fillId="6" borderId="28" xfId="0" applyFont="1" applyFill="1" applyBorder="1" applyAlignment="1" applyProtection="1">
      <alignment horizontal="center" vertical="center"/>
      <protection locked="0"/>
    </xf>
    <xf numFmtId="0" fontId="96" fillId="6" borderId="11" xfId="0" applyFont="1" applyFill="1" applyBorder="1" applyAlignment="1">
      <alignment horizontal="center" vertical="center"/>
    </xf>
    <xf numFmtId="0" fontId="113" fillId="6" borderId="28" xfId="0" applyFont="1" applyFill="1" applyBorder="1" applyAlignment="1" applyProtection="1">
      <alignment horizontal="center" vertical="center" wrapText="1"/>
      <protection locked="0"/>
    </xf>
    <xf numFmtId="0" fontId="107" fillId="0" borderId="28"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05" fillId="0" borderId="0" xfId="0" applyFont="1" applyBorder="1" applyAlignment="1">
      <alignment vertical="center" wrapText="1"/>
    </xf>
    <xf numFmtId="0" fontId="0" fillId="0" borderId="0" xfId="0" applyBorder="1" applyAlignment="1">
      <alignment vertical="center"/>
    </xf>
    <xf numFmtId="0" fontId="113" fillId="14" borderId="28" xfId="0" applyFont="1" applyFill="1" applyBorder="1" applyAlignment="1">
      <alignment horizontal="center" vertical="center" wrapText="1"/>
    </xf>
    <xf numFmtId="0" fontId="120" fillId="14" borderId="11" xfId="0" applyFont="1" applyFill="1" applyBorder="1" applyAlignment="1">
      <alignment horizontal="center" vertical="center"/>
    </xf>
    <xf numFmtId="0" fontId="3" fillId="0" borderId="13" xfId="0" applyFont="1" applyBorder="1" applyAlignment="1">
      <alignment vertical="center" wrapText="1"/>
    </xf>
    <xf numFmtId="0" fontId="8" fillId="0" borderId="38" xfId="0" applyFont="1" applyBorder="1" applyAlignment="1">
      <alignment horizontal="left" vertical="center"/>
    </xf>
    <xf numFmtId="0" fontId="8" fillId="0" borderId="0" xfId="0" applyFont="1" applyBorder="1" applyAlignment="1">
      <alignment horizontal="left" vertical="center"/>
    </xf>
    <xf numFmtId="0" fontId="8" fillId="0" borderId="30" xfId="0" applyFont="1" applyBorder="1" applyAlignment="1">
      <alignment horizontal="left" vertical="center"/>
    </xf>
    <xf numFmtId="0" fontId="111" fillId="0" borderId="38" xfId="0" applyFont="1" applyBorder="1" applyAlignment="1">
      <alignment horizontal="left" vertical="center"/>
    </xf>
    <xf numFmtId="0" fontId="111" fillId="0" borderId="0" xfId="0" applyFont="1" applyAlignment="1">
      <alignment horizontal="left" vertical="center"/>
    </xf>
    <xf numFmtId="0" fontId="111" fillId="0" borderId="30" xfId="0" applyFont="1" applyBorder="1" applyAlignment="1">
      <alignment horizontal="left" vertical="center"/>
    </xf>
    <xf numFmtId="0" fontId="111" fillId="0" borderId="34" xfId="0" applyFont="1" applyBorder="1" applyAlignment="1">
      <alignment horizontal="left" vertical="center"/>
    </xf>
    <xf numFmtId="0" fontId="111" fillId="0" borderId="13" xfId="0" applyFont="1" applyBorder="1" applyAlignment="1">
      <alignment horizontal="left" vertical="center"/>
    </xf>
    <xf numFmtId="0" fontId="111" fillId="0" borderId="35" xfId="0" applyFont="1" applyBorder="1" applyAlignment="1">
      <alignment horizontal="left" vertical="center"/>
    </xf>
    <xf numFmtId="0" fontId="107" fillId="0" borderId="36" xfId="0" applyFont="1" applyBorder="1" applyAlignment="1" applyProtection="1">
      <alignment vertical="center" wrapText="1"/>
      <protection locked="0"/>
    </xf>
    <xf numFmtId="0" fontId="107" fillId="0" borderId="12" xfId="0" applyFont="1" applyBorder="1" applyAlignment="1" applyProtection="1">
      <alignment vertical="center" wrapText="1"/>
      <protection locked="0"/>
    </xf>
    <xf numFmtId="0" fontId="107" fillId="0" borderId="37" xfId="0" applyFont="1" applyBorder="1" applyAlignment="1" applyProtection="1">
      <alignment vertical="center" wrapText="1"/>
      <protection locked="0"/>
    </xf>
    <xf numFmtId="0" fontId="107" fillId="0" borderId="38" xfId="0" applyFont="1" applyBorder="1" applyAlignment="1" applyProtection="1">
      <alignment vertical="center" wrapText="1"/>
      <protection locked="0"/>
    </xf>
    <xf numFmtId="0" fontId="107" fillId="0" borderId="0" xfId="0" applyFont="1" applyBorder="1" applyAlignment="1" applyProtection="1">
      <alignment vertical="center" wrapText="1"/>
      <protection locked="0"/>
    </xf>
    <xf numFmtId="0" fontId="107" fillId="0" borderId="30" xfId="0" applyFont="1" applyBorder="1" applyAlignment="1" applyProtection="1">
      <alignment vertical="center" wrapText="1"/>
      <protection locked="0"/>
    </xf>
    <xf numFmtId="0" fontId="107" fillId="0" borderId="34" xfId="0" applyFont="1" applyBorder="1" applyAlignment="1" applyProtection="1">
      <alignment vertical="center" wrapText="1"/>
      <protection locked="0"/>
    </xf>
    <xf numFmtId="0" fontId="107" fillId="0" borderId="13" xfId="0" applyFont="1" applyBorder="1" applyAlignment="1" applyProtection="1">
      <alignment vertical="center" wrapText="1"/>
      <protection locked="0"/>
    </xf>
    <xf numFmtId="0" fontId="107" fillId="0" borderId="35" xfId="0" applyFont="1" applyBorder="1" applyAlignment="1" applyProtection="1">
      <alignment vertical="center" wrapText="1"/>
      <protection locked="0"/>
    </xf>
    <xf numFmtId="0" fontId="107" fillId="0" borderId="0" xfId="0" applyFont="1" applyBorder="1" applyAlignment="1">
      <alignment horizontal="left" vertical="center" wrapText="1"/>
    </xf>
    <xf numFmtId="0" fontId="0" fillId="0" borderId="0" xfId="0" applyAlignment="1">
      <alignment vertical="center" wrapText="1"/>
    </xf>
    <xf numFmtId="0" fontId="0" fillId="0" borderId="13" xfId="0" applyBorder="1" applyAlignment="1">
      <alignment vertical="center" wrapText="1"/>
    </xf>
    <xf numFmtId="0" fontId="107" fillId="0" borderId="36" xfId="0" applyFont="1" applyBorder="1" applyAlignment="1">
      <alignment horizontal="left" vertical="center" wrapText="1"/>
    </xf>
    <xf numFmtId="0" fontId="107" fillId="0" borderId="12" xfId="0" applyFont="1" applyBorder="1" applyAlignment="1">
      <alignment vertical="center" wrapText="1"/>
    </xf>
    <xf numFmtId="0" fontId="107" fillId="0" borderId="37" xfId="0" applyFont="1" applyBorder="1" applyAlignment="1">
      <alignment vertical="center" wrapText="1"/>
    </xf>
    <xf numFmtId="0" fontId="107" fillId="0" borderId="38" xfId="0" applyFont="1" applyBorder="1" applyAlignment="1">
      <alignment vertical="center" wrapText="1"/>
    </xf>
    <xf numFmtId="0" fontId="107" fillId="0" borderId="0" xfId="0" applyFont="1" applyBorder="1" applyAlignment="1">
      <alignment vertical="center" wrapText="1"/>
    </xf>
    <xf numFmtId="0" fontId="107" fillId="0" borderId="30" xfId="0" applyFont="1" applyBorder="1" applyAlignment="1">
      <alignment vertical="center" wrapText="1"/>
    </xf>
    <xf numFmtId="0" fontId="107" fillId="0" borderId="34" xfId="0" applyFont="1" applyBorder="1" applyAlignment="1">
      <alignment vertical="center" wrapText="1"/>
    </xf>
    <xf numFmtId="0" fontId="107" fillId="0" borderId="13" xfId="0" applyFont="1" applyBorder="1" applyAlignment="1">
      <alignment vertical="center" wrapText="1"/>
    </xf>
    <xf numFmtId="0" fontId="107" fillId="0" borderId="35" xfId="0" applyFont="1" applyBorder="1" applyAlignment="1">
      <alignment vertical="center" wrapText="1"/>
    </xf>
    <xf numFmtId="0" fontId="109" fillId="0" borderId="28" xfId="0" applyFont="1" applyFill="1" applyBorder="1" applyAlignment="1" applyProtection="1">
      <alignment horizontal="center" vertical="center" wrapText="1"/>
      <protection/>
    </xf>
    <xf numFmtId="0" fontId="109" fillId="0" borderId="32"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8" fillId="0" borderId="37" xfId="0" applyFont="1" applyBorder="1" applyAlignment="1" applyProtection="1">
      <alignment vertical="center"/>
      <protection/>
    </xf>
    <xf numFmtId="0" fontId="8" fillId="0" borderId="34" xfId="0" applyFont="1" applyBorder="1" applyAlignment="1" applyProtection="1">
      <alignment vertical="center"/>
      <protection/>
    </xf>
    <xf numFmtId="0" fontId="8" fillId="0" borderId="13" xfId="0" applyFont="1" applyBorder="1" applyAlignment="1" applyProtection="1">
      <alignment vertical="center"/>
      <protection/>
    </xf>
    <xf numFmtId="0" fontId="8" fillId="0" borderId="35" xfId="0" applyFont="1" applyBorder="1" applyAlignment="1" applyProtection="1">
      <alignment vertical="center"/>
      <protection/>
    </xf>
    <xf numFmtId="0" fontId="109" fillId="0" borderId="11" xfId="0" applyFont="1" applyFill="1" applyBorder="1" applyAlignment="1" applyProtection="1">
      <alignment horizontal="center" vertical="center" wrapText="1"/>
      <protection/>
    </xf>
    <xf numFmtId="0" fontId="111" fillId="0" borderId="37" xfId="0" applyFont="1" applyBorder="1" applyAlignment="1" applyProtection="1">
      <alignment vertical="center"/>
      <protection/>
    </xf>
    <xf numFmtId="0" fontId="111" fillId="0" borderId="30" xfId="0" applyFont="1" applyBorder="1" applyAlignment="1" applyProtection="1">
      <alignment vertical="center"/>
      <protection/>
    </xf>
    <xf numFmtId="0" fontId="111" fillId="0" borderId="35" xfId="0" applyFont="1" applyBorder="1" applyAlignment="1" applyProtection="1">
      <alignment vertical="center"/>
      <protection/>
    </xf>
    <xf numFmtId="0" fontId="111" fillId="0" borderId="34" xfId="0" applyFont="1" applyBorder="1" applyAlignment="1" applyProtection="1">
      <alignment vertical="center"/>
      <protection/>
    </xf>
    <xf numFmtId="0" fontId="111" fillId="0" borderId="13" xfId="0" applyFont="1" applyBorder="1" applyAlignment="1" applyProtection="1">
      <alignment vertical="center"/>
      <protection/>
    </xf>
    <xf numFmtId="0" fontId="109" fillId="0" borderId="36" xfId="0" applyFont="1" applyFill="1" applyBorder="1" applyAlignment="1" applyProtection="1">
      <alignment horizontal="center" vertical="center" wrapText="1"/>
      <protection/>
    </xf>
    <xf numFmtId="0" fontId="109" fillId="0" borderId="12" xfId="0" applyFont="1" applyFill="1" applyBorder="1" applyAlignment="1" applyProtection="1">
      <alignment horizontal="center" vertical="center" wrapText="1"/>
      <protection/>
    </xf>
    <xf numFmtId="0" fontId="0" fillId="0" borderId="37" xfId="0" applyBorder="1" applyAlignment="1" applyProtection="1">
      <alignment vertical="center"/>
      <protection/>
    </xf>
    <xf numFmtId="0" fontId="109" fillId="0" borderId="38"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0" fillId="0" borderId="30" xfId="0" applyBorder="1" applyAlignment="1" applyProtection="1">
      <alignment vertical="center"/>
      <protection/>
    </xf>
    <xf numFmtId="0" fontId="109" fillId="0" borderId="34" xfId="0" applyFont="1" applyFill="1" applyBorder="1" applyAlignment="1" applyProtection="1">
      <alignment horizontal="center" vertical="center" wrapText="1"/>
      <protection/>
    </xf>
    <xf numFmtId="0" fontId="109" fillId="0" borderId="13" xfId="0" applyFont="1" applyFill="1" applyBorder="1" applyAlignment="1" applyProtection="1">
      <alignment horizontal="center" vertical="center" wrapText="1"/>
      <protection/>
    </xf>
    <xf numFmtId="0" fontId="0" fillId="0" borderId="35" xfId="0" applyBorder="1" applyAlignment="1" applyProtection="1">
      <alignment vertical="center"/>
      <protection/>
    </xf>
    <xf numFmtId="0" fontId="113" fillId="6" borderId="36" xfId="0" applyFont="1" applyFill="1" applyBorder="1" applyAlignment="1" applyProtection="1">
      <alignment horizontal="center" vertical="center" wrapText="1"/>
      <protection/>
    </xf>
    <xf numFmtId="0" fontId="113" fillId="6" borderId="34" xfId="0" applyFont="1" applyFill="1" applyBorder="1" applyAlignment="1" applyProtection="1">
      <alignment horizontal="center" vertical="center" wrapText="1"/>
      <protection/>
    </xf>
    <xf numFmtId="0" fontId="120" fillId="0" borderId="12" xfId="0" applyFont="1" applyBorder="1" applyAlignment="1" applyProtection="1">
      <alignment vertical="center"/>
      <protection/>
    </xf>
    <xf numFmtId="0" fontId="120" fillId="0" borderId="38" xfId="0" applyFont="1" applyBorder="1" applyAlignment="1" applyProtection="1">
      <alignment vertical="center"/>
      <protection/>
    </xf>
    <xf numFmtId="0" fontId="120" fillId="0" borderId="0" xfId="0" applyFont="1" applyAlignment="1" applyProtection="1">
      <alignment vertical="center"/>
      <protection/>
    </xf>
    <xf numFmtId="0" fontId="120" fillId="0" borderId="0" xfId="0" applyFont="1" applyBorder="1" applyAlignment="1" applyProtection="1">
      <alignment vertical="center"/>
      <protection/>
    </xf>
    <xf numFmtId="0" fontId="120" fillId="0" borderId="34" xfId="0" applyFont="1" applyBorder="1" applyAlignment="1" applyProtection="1">
      <alignment vertical="center"/>
      <protection/>
    </xf>
    <xf numFmtId="0" fontId="120" fillId="0" borderId="13" xfId="0" applyFont="1" applyBorder="1" applyAlignment="1" applyProtection="1">
      <alignment vertical="center"/>
      <protection/>
    </xf>
    <xf numFmtId="0" fontId="109" fillId="0" borderId="29" xfId="0" applyFont="1" applyBorder="1" applyAlignment="1" applyProtection="1">
      <alignment horizontal="center" vertical="center"/>
      <protection/>
    </xf>
    <xf numFmtId="0" fontId="113" fillId="6" borderId="29" xfId="0" applyFont="1" applyFill="1" applyBorder="1" applyAlignment="1" applyProtection="1">
      <alignment horizontal="center" vertical="center" wrapText="1"/>
      <protection/>
    </xf>
    <xf numFmtId="0" fontId="120" fillId="6" borderId="33" xfId="0" applyFont="1" applyFill="1" applyBorder="1" applyAlignment="1" applyProtection="1">
      <alignment horizontal="center" vertical="center" wrapText="1"/>
      <protection/>
    </xf>
    <xf numFmtId="0" fontId="120" fillId="6" borderId="31" xfId="0" applyFont="1" applyFill="1" applyBorder="1" applyAlignment="1" applyProtection="1">
      <alignment horizontal="center" vertical="center" wrapText="1"/>
      <protection/>
    </xf>
    <xf numFmtId="0" fontId="105" fillId="8" borderId="28" xfId="0" applyFont="1" applyFill="1" applyBorder="1" applyAlignment="1" applyProtection="1">
      <alignment horizontal="center" vertical="center"/>
      <protection/>
    </xf>
    <xf numFmtId="0" fontId="0" fillId="8" borderId="32" xfId="0" applyFill="1" applyBorder="1" applyAlignment="1" applyProtection="1">
      <alignment horizontal="center" vertical="center"/>
      <protection/>
    </xf>
    <xf numFmtId="0" fontId="0" fillId="8" borderId="11" xfId="0" applyFill="1" applyBorder="1" applyAlignment="1" applyProtection="1">
      <alignment horizontal="center" vertical="center"/>
      <protection/>
    </xf>
    <xf numFmtId="0" fontId="117" fillId="0" borderId="12" xfId="0" applyFont="1" applyBorder="1" applyAlignment="1" applyProtection="1">
      <alignment vertical="center"/>
      <protection/>
    </xf>
    <xf numFmtId="0" fontId="117" fillId="0" borderId="37" xfId="0" applyFont="1" applyBorder="1" applyAlignment="1" applyProtection="1">
      <alignment vertical="center"/>
      <protection/>
    </xf>
    <xf numFmtId="0" fontId="117" fillId="0" borderId="38" xfId="0" applyFont="1" applyBorder="1" applyAlignment="1" applyProtection="1">
      <alignment vertical="center"/>
      <protection/>
    </xf>
    <xf numFmtId="0" fontId="117" fillId="0" borderId="0" xfId="0" applyFont="1" applyAlignment="1" applyProtection="1">
      <alignment vertical="center"/>
      <protection/>
    </xf>
    <xf numFmtId="0" fontId="117" fillId="0" borderId="30" xfId="0" applyFont="1" applyBorder="1" applyAlignment="1" applyProtection="1">
      <alignment vertical="center"/>
      <protection/>
    </xf>
    <xf numFmtId="0" fontId="117" fillId="0" borderId="34" xfId="0" applyFont="1" applyBorder="1" applyAlignment="1" applyProtection="1">
      <alignment vertical="center"/>
      <protection/>
    </xf>
    <xf numFmtId="0" fontId="117" fillId="0" borderId="13" xfId="0" applyFont="1" applyBorder="1" applyAlignment="1" applyProtection="1">
      <alignment vertical="center"/>
      <protection/>
    </xf>
    <xf numFmtId="0" fontId="117" fillId="0" borderId="35" xfId="0" applyFont="1" applyBorder="1" applyAlignment="1" applyProtection="1">
      <alignment vertical="center"/>
      <protection/>
    </xf>
    <xf numFmtId="0" fontId="113" fillId="6" borderId="33" xfId="0" applyFont="1" applyFill="1" applyBorder="1" applyAlignment="1" applyProtection="1">
      <alignment horizontal="center" vertical="center" wrapText="1"/>
      <protection/>
    </xf>
    <xf numFmtId="0" fontId="113" fillId="6" borderId="31" xfId="0" applyFont="1" applyFill="1" applyBorder="1" applyAlignment="1" applyProtection="1">
      <alignment horizontal="center" vertical="center" wrapText="1"/>
      <protection/>
    </xf>
    <xf numFmtId="0" fontId="105" fillId="0" borderId="28" xfId="0" applyFont="1" applyBorder="1" applyAlignment="1" applyProtection="1">
      <alignment horizontal="center" vertical="center"/>
      <protection/>
    </xf>
    <xf numFmtId="0" fontId="0" fillId="0" borderId="32" xfId="0" applyBorder="1" applyAlignment="1">
      <alignment horizontal="center" vertical="center"/>
    </xf>
    <xf numFmtId="0" fontId="0" fillId="0" borderId="11" xfId="0" applyBorder="1" applyAlignment="1">
      <alignment horizontal="center" vertical="center"/>
    </xf>
    <xf numFmtId="0" fontId="103" fillId="0" borderId="28" xfId="0" applyFont="1" applyFill="1" applyBorder="1" applyAlignment="1" applyProtection="1">
      <alignment horizontal="center" vertical="center" wrapText="1"/>
      <protection/>
    </xf>
    <xf numFmtId="0" fontId="0" fillId="0" borderId="32" xfId="0" applyBorder="1" applyAlignment="1" applyProtection="1">
      <alignment vertical="center"/>
      <protection/>
    </xf>
    <xf numFmtId="0" fontId="3" fillId="0" borderId="13" xfId="0" applyFont="1" applyBorder="1" applyAlignment="1" applyProtection="1">
      <alignment vertical="center" wrapText="1"/>
      <protection/>
    </xf>
    <xf numFmtId="0" fontId="7" fillId="0" borderId="0" xfId="0" applyFont="1" applyAlignment="1" applyProtection="1">
      <alignment horizontal="left" vertical="center" wrapText="1"/>
      <protection/>
    </xf>
    <xf numFmtId="0" fontId="111" fillId="0" borderId="0" xfId="0" applyFont="1" applyAlignment="1" applyProtection="1">
      <alignment vertical="center" wrapText="1"/>
      <protection/>
    </xf>
    <xf numFmtId="0" fontId="103" fillId="0" borderId="28" xfId="0" applyFont="1" applyFill="1" applyBorder="1" applyAlignment="1" applyProtection="1">
      <alignment horizontal="left" vertical="center"/>
      <protection/>
    </xf>
    <xf numFmtId="0" fontId="105"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0" fontId="8" fillId="0" borderId="29" xfId="0" applyFont="1" applyBorder="1" applyAlignment="1" applyProtection="1">
      <alignment horizontal="left" vertical="center" wrapText="1"/>
      <protection/>
    </xf>
    <xf numFmtId="0" fontId="8" fillId="0" borderId="33" xfId="0" applyFont="1" applyBorder="1" applyAlignment="1" applyProtection="1">
      <alignment horizontal="left" vertical="center"/>
      <protection/>
    </xf>
    <xf numFmtId="0" fontId="8" fillId="0" borderId="31" xfId="0" applyFont="1" applyBorder="1" applyAlignment="1" applyProtection="1">
      <alignment horizontal="left" vertical="center"/>
      <protection/>
    </xf>
    <xf numFmtId="0" fontId="107" fillId="0" borderId="36" xfId="0" applyFont="1" applyBorder="1" applyAlignment="1" applyProtection="1">
      <alignment vertical="center" wrapText="1"/>
      <protection/>
    </xf>
    <xf numFmtId="0" fontId="107" fillId="0" borderId="36" xfId="0" applyFont="1" applyFill="1" applyBorder="1" applyAlignment="1" applyProtection="1">
      <alignment vertical="center" wrapText="1"/>
      <protection locked="0"/>
    </xf>
    <xf numFmtId="0" fontId="107" fillId="0" borderId="12" xfId="0" applyFont="1" applyBorder="1" applyAlignment="1" applyProtection="1">
      <alignment vertical="center"/>
      <protection locked="0"/>
    </xf>
    <xf numFmtId="0" fontId="107" fillId="0" borderId="37" xfId="0" applyFont="1" applyBorder="1" applyAlignment="1" applyProtection="1">
      <alignment vertical="center"/>
      <protection locked="0"/>
    </xf>
    <xf numFmtId="0" fontId="107" fillId="0" borderId="34" xfId="0" applyFont="1" applyBorder="1" applyAlignment="1" applyProtection="1">
      <alignment vertical="center"/>
      <protection locked="0"/>
    </xf>
    <xf numFmtId="0" fontId="107" fillId="0" borderId="13" xfId="0" applyFont="1" applyBorder="1" applyAlignment="1" applyProtection="1">
      <alignment vertical="center"/>
      <protection locked="0"/>
    </xf>
    <xf numFmtId="0" fontId="107" fillId="0" borderId="35" xfId="0" applyFont="1" applyBorder="1" applyAlignment="1" applyProtection="1">
      <alignment vertical="center"/>
      <protection locked="0"/>
    </xf>
    <xf numFmtId="176" fontId="114" fillId="2" borderId="28" xfId="60" applyNumberFormat="1" applyFont="1" applyFill="1" applyBorder="1" applyAlignment="1" applyProtection="1">
      <alignment horizontal="center" vertical="center"/>
      <protection locked="0"/>
    </xf>
    <xf numFmtId="0" fontId="0" fillId="0" borderId="11" xfId="0" applyBorder="1" applyAlignment="1" applyProtection="1">
      <alignment vertical="center"/>
      <protection locked="0"/>
    </xf>
    <xf numFmtId="0" fontId="103" fillId="0" borderId="28" xfId="60" applyFont="1" applyFill="1"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11" xfId="0" applyBorder="1" applyAlignment="1" applyProtection="1">
      <alignment vertical="center" wrapText="1"/>
      <protection locked="0"/>
    </xf>
    <xf numFmtId="0" fontId="114" fillId="2" borderId="28" xfId="0" applyFont="1" applyFill="1" applyBorder="1" applyAlignment="1">
      <alignment horizontal="left" vertical="center"/>
    </xf>
    <xf numFmtId="176" fontId="114" fillId="2" borderId="28" xfId="60" applyNumberFormat="1" applyFont="1" applyFill="1" applyBorder="1" applyAlignment="1">
      <alignment horizontal="left" vertical="center"/>
      <protection/>
    </xf>
    <xf numFmtId="0" fontId="0" fillId="2" borderId="32" xfId="0" applyFill="1" applyBorder="1" applyAlignment="1">
      <alignment horizontal="left" vertical="center"/>
    </xf>
    <xf numFmtId="0" fontId="0" fillId="2" borderId="11" xfId="0" applyFill="1" applyBorder="1" applyAlignment="1">
      <alignment horizontal="left" vertical="center"/>
    </xf>
    <xf numFmtId="176" fontId="113" fillId="2" borderId="28" xfId="60" applyNumberFormat="1" applyFont="1" applyFill="1" applyBorder="1" applyAlignment="1">
      <alignment horizontal="center" vertical="center"/>
      <protection/>
    </xf>
    <xf numFmtId="0" fontId="96" fillId="0" borderId="32" xfId="0" applyFont="1" applyBorder="1" applyAlignment="1">
      <alignment horizontal="center" vertical="center"/>
    </xf>
    <xf numFmtId="0" fontId="96" fillId="0" borderId="11" xfId="0" applyFont="1" applyBorder="1" applyAlignment="1">
      <alignment horizontal="center" vertical="center"/>
    </xf>
    <xf numFmtId="0" fontId="7" fillId="0" borderId="38" xfId="60" applyFont="1" applyBorder="1" applyAlignment="1">
      <alignment horizontal="center" vertical="center" wrapText="1"/>
      <protection/>
    </xf>
    <xf numFmtId="0" fontId="7" fillId="0" borderId="30" xfId="60" applyFont="1" applyBorder="1" applyAlignment="1">
      <alignment horizontal="center" vertical="center" wrapText="1"/>
      <protection/>
    </xf>
    <xf numFmtId="0" fontId="7" fillId="0" borderId="34" xfId="60" applyFont="1" applyBorder="1" applyAlignment="1">
      <alignment horizontal="center" vertical="center" wrapText="1"/>
      <protection/>
    </xf>
    <xf numFmtId="0" fontId="7" fillId="0" borderId="35" xfId="60" applyFont="1" applyBorder="1" applyAlignment="1">
      <alignment horizontal="center" vertical="center" wrapText="1"/>
      <protection/>
    </xf>
    <xf numFmtId="0" fontId="107" fillId="0" borderId="28" xfId="60" applyFont="1" applyBorder="1" applyAlignment="1">
      <alignment horizontal="left" vertical="center" wrapText="1"/>
      <protection/>
    </xf>
    <xf numFmtId="0" fontId="107" fillId="0" borderId="32" xfId="60" applyFont="1" applyBorder="1" applyAlignment="1">
      <alignment horizontal="left" vertical="center" wrapText="1"/>
      <protection/>
    </xf>
    <xf numFmtId="0" fontId="103" fillId="33" borderId="28" xfId="60" applyFont="1" applyFill="1" applyBorder="1" applyAlignment="1">
      <alignment vertical="center" wrapText="1"/>
      <protection/>
    </xf>
    <xf numFmtId="0" fontId="103" fillId="33" borderId="32" xfId="60" applyFont="1" applyFill="1" applyBorder="1" applyAlignment="1">
      <alignment vertical="center" wrapText="1"/>
      <protection/>
    </xf>
    <xf numFmtId="0" fontId="0" fillId="0" borderId="32" xfId="0" applyBorder="1" applyAlignment="1">
      <alignment vertical="center" wrapText="1"/>
    </xf>
    <xf numFmtId="0" fontId="0" fillId="0" borderId="11" xfId="0" applyBorder="1" applyAlignment="1">
      <alignment vertical="center" wrapText="1"/>
    </xf>
    <xf numFmtId="0" fontId="112" fillId="0" borderId="28" xfId="60" applyFont="1" applyBorder="1" applyAlignment="1">
      <alignment horizontal="left" vertical="center" wrapText="1"/>
      <protection/>
    </xf>
    <xf numFmtId="0" fontId="112" fillId="0" borderId="32" xfId="60" applyFont="1" applyBorder="1" applyAlignment="1">
      <alignment horizontal="left" vertical="center" wrapText="1"/>
      <protection/>
    </xf>
    <xf numFmtId="0" fontId="14" fillId="0" borderId="10" xfId="60" applyFont="1" applyFill="1" applyBorder="1" applyAlignment="1">
      <alignment horizontal="center" vertical="center"/>
      <protection/>
    </xf>
    <xf numFmtId="0" fontId="104" fillId="0" borderId="10" xfId="60" applyFont="1" applyFill="1" applyBorder="1" applyAlignment="1">
      <alignment horizontal="center" vertical="center"/>
      <protection/>
    </xf>
    <xf numFmtId="0" fontId="0" fillId="0" borderId="10" xfId="0" applyBorder="1" applyAlignment="1">
      <alignment vertical="center"/>
    </xf>
    <xf numFmtId="0" fontId="27" fillId="2" borderId="10" xfId="60" applyFont="1" applyFill="1" applyBorder="1" applyAlignment="1">
      <alignment horizontal="center" vertical="center" wrapText="1"/>
      <protection/>
    </xf>
    <xf numFmtId="0" fontId="27" fillId="2" borderId="10" xfId="60" applyFont="1" applyFill="1" applyBorder="1" applyAlignment="1">
      <alignment horizontal="center" vertical="center"/>
      <protection/>
    </xf>
    <xf numFmtId="0" fontId="27" fillId="2" borderId="32" xfId="60" applyFont="1" applyFill="1" applyBorder="1" applyAlignment="1">
      <alignment horizontal="center" vertical="center"/>
      <protection/>
    </xf>
    <xf numFmtId="0" fontId="27" fillId="0" borderId="32" xfId="0" applyFont="1" applyBorder="1" applyAlignment="1">
      <alignment vertical="center"/>
    </xf>
    <xf numFmtId="0" fontId="27" fillId="0" borderId="11" xfId="0" applyFont="1" applyBorder="1" applyAlignment="1">
      <alignment vertical="center"/>
    </xf>
    <xf numFmtId="176" fontId="107" fillId="33" borderId="28" xfId="60" applyNumberFormat="1" applyFont="1" applyFill="1" applyBorder="1" applyAlignment="1">
      <alignment horizontal="center" vertical="center"/>
      <protection/>
    </xf>
    <xf numFmtId="0" fontId="28" fillId="0" borderId="0" xfId="60" applyFont="1" applyFill="1" applyBorder="1" applyAlignment="1">
      <alignment horizontal="right" vertical="center"/>
      <protection/>
    </xf>
    <xf numFmtId="0" fontId="105" fillId="0" borderId="0" xfId="60" applyFont="1" applyFill="1" applyBorder="1" applyAlignment="1">
      <alignment horizontal="left" vertical="center" wrapText="1"/>
      <protection/>
    </xf>
    <xf numFmtId="0" fontId="27" fillId="14" borderId="10" xfId="0" applyFont="1" applyFill="1" applyBorder="1" applyAlignment="1">
      <alignment horizontal="center" vertical="center"/>
    </xf>
    <xf numFmtId="0" fontId="117" fillId="0" borderId="10" xfId="0" applyFont="1" applyBorder="1" applyAlignment="1">
      <alignment vertical="center"/>
    </xf>
    <xf numFmtId="0" fontId="113" fillId="14" borderId="10" xfId="0" applyFont="1" applyFill="1" applyBorder="1" applyAlignment="1">
      <alignment horizontal="center" vertical="center"/>
    </xf>
    <xf numFmtId="0" fontId="120" fillId="0" borderId="10" xfId="0" applyFont="1" applyBorder="1" applyAlignment="1">
      <alignment vertical="center"/>
    </xf>
    <xf numFmtId="0" fontId="36" fillId="0" borderId="0" xfId="60" applyFont="1" applyFill="1" applyBorder="1" applyAlignment="1">
      <alignment horizontal="center" vertical="center"/>
      <protection/>
    </xf>
    <xf numFmtId="0" fontId="121" fillId="0" borderId="0" xfId="60" applyFont="1" applyAlignment="1">
      <alignment horizontal="left" vertical="center"/>
      <protection/>
    </xf>
    <xf numFmtId="0" fontId="3" fillId="0" borderId="0" xfId="60" applyFont="1" applyBorder="1" applyAlignment="1">
      <alignment horizontal="left" vertical="center" wrapText="1"/>
      <protection/>
    </xf>
    <xf numFmtId="0" fontId="113" fillId="2" borderId="28" xfId="60" applyFont="1" applyFill="1" applyBorder="1" applyAlignment="1">
      <alignment horizontal="center" vertical="center"/>
      <protection/>
    </xf>
    <xf numFmtId="176" fontId="107" fillId="33" borderId="10" xfId="60" applyNumberFormat="1" applyFont="1" applyFill="1" applyBorder="1" applyAlignment="1" applyProtection="1">
      <alignment horizontal="center" vertical="center"/>
      <protection locked="0"/>
    </xf>
    <xf numFmtId="0" fontId="107" fillId="0" borderId="36" xfId="60" applyFont="1" applyFill="1" applyBorder="1" applyAlignment="1" applyProtection="1">
      <alignment vertical="center" wrapText="1"/>
      <protection/>
    </xf>
    <xf numFmtId="0" fontId="107" fillId="0" borderId="37" xfId="0" applyFont="1" applyBorder="1" applyAlignment="1" applyProtection="1">
      <alignment vertical="center" wrapText="1"/>
      <protection/>
    </xf>
    <xf numFmtId="0" fontId="107" fillId="0" borderId="38" xfId="0" applyFont="1" applyBorder="1" applyAlignment="1" applyProtection="1">
      <alignment vertical="center" wrapText="1"/>
      <protection/>
    </xf>
    <xf numFmtId="0" fontId="107" fillId="0" borderId="0" xfId="0" applyFont="1" applyBorder="1" applyAlignment="1" applyProtection="1">
      <alignment vertical="center" wrapText="1"/>
      <protection/>
    </xf>
    <xf numFmtId="0" fontId="107" fillId="0" borderId="30" xfId="0" applyFont="1" applyBorder="1" applyAlignment="1" applyProtection="1">
      <alignment vertical="center" wrapText="1"/>
      <protection/>
    </xf>
    <xf numFmtId="0" fontId="107" fillId="0" borderId="34" xfId="0" applyFont="1" applyBorder="1" applyAlignment="1" applyProtection="1">
      <alignment vertical="center" wrapText="1"/>
      <protection/>
    </xf>
    <xf numFmtId="0" fontId="107" fillId="0" borderId="13" xfId="0" applyFont="1" applyBorder="1" applyAlignment="1" applyProtection="1">
      <alignment vertical="center" wrapText="1"/>
      <protection/>
    </xf>
    <xf numFmtId="0" fontId="107" fillId="0" borderId="35" xfId="0" applyFont="1" applyBorder="1" applyAlignment="1" applyProtection="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088">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00FFFF"/>
        </patternFill>
      </fill>
    </dxf>
    <dxf>
      <fill>
        <patternFill>
          <bgColor rgb="FF00FFFF"/>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00FFFF"/>
        </patternFill>
      </fill>
    </dxf>
    <dxf>
      <fill>
        <patternFill>
          <bgColor rgb="FF00FFFF"/>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66FFFF"/>
        </patternFill>
      </fill>
    </dxf>
    <dxf>
      <fill>
        <patternFill patternType="none">
          <bgColor indexed="65"/>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ont>
        <color theme="1"/>
      </font>
      <fill>
        <patternFill>
          <bgColor rgb="FFFF66FF"/>
        </patternFill>
      </fill>
      <border>
        <left/>
        <right/>
        <top/>
        <bottom/>
      </border>
    </dxf>
    <dxf>
      <font>
        <color auto="1"/>
      </font>
      <fill>
        <patternFill>
          <bgColor rgb="FF92D050"/>
        </patternFill>
      </fill>
    </dxf>
    <dxf>
      <fill>
        <patternFill>
          <bgColor rgb="FF00FFFF"/>
        </patternFill>
      </fill>
    </dxf>
    <dxf>
      <fill>
        <patternFill>
          <bgColor rgb="FFFFFF00"/>
        </patternFill>
      </fill>
    </dxf>
    <dxf>
      <fill>
        <patternFill>
          <bgColor rgb="FFFFFF00"/>
        </patternFill>
      </fill>
    </dxf>
    <dxf>
      <font>
        <color auto="1"/>
      </font>
      <fill>
        <patternFill>
          <bgColor rgb="FF92D050"/>
        </patternFill>
      </fill>
      <border/>
    </dxf>
    <dxf>
      <font>
        <color theme="1"/>
      </font>
      <fill>
        <patternFill>
          <bgColor rgb="FFFF66FF"/>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2790825</xdr:colOff>
      <xdr:row>0</xdr:row>
      <xdr:rowOff>28575</xdr:rowOff>
    </xdr:from>
    <xdr:ext cx="171450" cy="276225"/>
    <xdr:sp fLocksText="0">
      <xdr:nvSpPr>
        <xdr:cNvPr id="1" name="テキスト ボックス 1"/>
        <xdr:cNvSpPr txBox="1">
          <a:spLocks noChangeArrowheads="1"/>
        </xdr:cNvSpPr>
      </xdr:nvSpPr>
      <xdr:spPr>
        <a:xfrm>
          <a:off x="18183225" y="28575"/>
          <a:ext cx="17145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85725</xdr:rowOff>
    </xdr:from>
    <xdr:to>
      <xdr:col>7</xdr:col>
      <xdr:colOff>4933950</xdr:colOff>
      <xdr:row>7</xdr:row>
      <xdr:rowOff>247650</xdr:rowOff>
    </xdr:to>
    <xdr:sp>
      <xdr:nvSpPr>
        <xdr:cNvPr id="2" name="正方形/長方形 2"/>
        <xdr:cNvSpPr>
          <a:spLocks/>
        </xdr:cNvSpPr>
      </xdr:nvSpPr>
      <xdr:spPr>
        <a:xfrm>
          <a:off x="15725775" y="704850"/>
          <a:ext cx="4600575" cy="18383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黄色（記載）と水色（プルダウンで選択）のセルは必須項目です。すべて回答してください。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571500</xdr:colOff>
      <xdr:row>2</xdr:row>
      <xdr:rowOff>152400</xdr:rowOff>
    </xdr:from>
    <xdr:to>
      <xdr:col>21</xdr:col>
      <xdr:colOff>276225</xdr:colOff>
      <xdr:row>8</xdr:row>
      <xdr:rowOff>47625</xdr:rowOff>
    </xdr:to>
    <xdr:sp>
      <xdr:nvSpPr>
        <xdr:cNvPr id="1" name="正方形/長方形 1"/>
        <xdr:cNvSpPr>
          <a:spLocks/>
        </xdr:cNvSpPr>
      </xdr:nvSpPr>
      <xdr:spPr>
        <a:xfrm>
          <a:off x="16116300" y="752475"/>
          <a:ext cx="5019675" cy="25336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p>
      </xdr:txBody>
    </xdr:sp>
    <xdr:clientData/>
  </xdr:twoCellAnchor>
  <xdr:twoCellAnchor>
    <xdr:from>
      <xdr:col>10</xdr:col>
      <xdr:colOff>19050</xdr:colOff>
      <xdr:row>11</xdr:row>
      <xdr:rowOff>9525</xdr:rowOff>
    </xdr:from>
    <xdr:to>
      <xdr:col>10</xdr:col>
      <xdr:colOff>4667250</xdr:colOff>
      <xdr:row>15</xdr:row>
      <xdr:rowOff>619125</xdr:rowOff>
    </xdr:to>
    <xdr:sp>
      <xdr:nvSpPr>
        <xdr:cNvPr id="2" name="直線コネクタ 3"/>
        <xdr:cNvSpPr>
          <a:spLocks/>
        </xdr:cNvSpPr>
      </xdr:nvSpPr>
      <xdr:spPr>
        <a:xfrm flipV="1">
          <a:off x="10782300" y="4686300"/>
          <a:ext cx="4648200" cy="32385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1</xdr:row>
      <xdr:rowOff>257175</xdr:rowOff>
    </xdr:from>
    <xdr:to>
      <xdr:col>24</xdr:col>
      <xdr:colOff>142875</xdr:colOff>
      <xdr:row>8</xdr:row>
      <xdr:rowOff>409575</xdr:rowOff>
    </xdr:to>
    <xdr:sp>
      <xdr:nvSpPr>
        <xdr:cNvPr id="1" name="正方形/長方形 1"/>
        <xdr:cNvSpPr>
          <a:spLocks/>
        </xdr:cNvSpPr>
      </xdr:nvSpPr>
      <xdr:spPr>
        <a:xfrm>
          <a:off x="19602450" y="885825"/>
          <a:ext cx="5295900"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1</xdr:row>
      <xdr:rowOff>180975</xdr:rowOff>
    </xdr:from>
    <xdr:to>
      <xdr:col>22</xdr:col>
      <xdr:colOff>400050</xdr:colOff>
      <xdr:row>10</xdr:row>
      <xdr:rowOff>600075</xdr:rowOff>
    </xdr:to>
    <xdr:sp>
      <xdr:nvSpPr>
        <xdr:cNvPr id="1" name="正方形/長方形 1"/>
        <xdr:cNvSpPr>
          <a:spLocks/>
        </xdr:cNvSpPr>
      </xdr:nvSpPr>
      <xdr:spPr>
        <a:xfrm>
          <a:off x="18973800" y="809625"/>
          <a:ext cx="4991100" cy="34671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○基準４に該当し、研究責任医師から外れた場合は、その旨を特記事項に記載してください。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7</xdr:row>
      <xdr:rowOff>266700</xdr:rowOff>
    </xdr:from>
    <xdr:to>
      <xdr:col>31</xdr:col>
      <xdr:colOff>361950</xdr:colOff>
      <xdr:row>20</xdr:row>
      <xdr:rowOff>247650</xdr:rowOff>
    </xdr:to>
    <xdr:sp>
      <xdr:nvSpPr>
        <xdr:cNvPr id="1" name="テキスト ボックス 9"/>
        <xdr:cNvSpPr txBox="1">
          <a:spLocks noChangeArrowheads="1"/>
        </xdr:cNvSpPr>
      </xdr:nvSpPr>
      <xdr:spPr>
        <a:xfrm>
          <a:off x="19697700" y="3619500"/>
          <a:ext cx="8620125" cy="4781550"/>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游ゴシック"/>
              <a:ea typeface="游ゴシック"/>
              <a:cs typeface="游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游ゴシック"/>
              <a:ea typeface="游ゴシック"/>
              <a:cs typeface="游ゴシック"/>
            </a:rPr>
            <a:t>作成</a:t>
          </a:r>
          <a:r>
            <a:rPr lang="en-US" cap="none" sz="2000" b="1" i="0" u="sng" baseline="0">
              <a:solidFill>
                <a:srgbClr val="0000FF"/>
              </a:solidFill>
              <a:latin typeface="游ゴシック"/>
              <a:ea typeface="游ゴシック"/>
              <a:cs typeface="游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16</xdr:col>
      <xdr:colOff>209550</xdr:colOff>
      <xdr:row>0</xdr:row>
      <xdr:rowOff>619125</xdr:rowOff>
    </xdr:from>
    <xdr:to>
      <xdr:col>31</xdr:col>
      <xdr:colOff>361950</xdr:colOff>
      <xdr:row>7</xdr:row>
      <xdr:rowOff>76200</xdr:rowOff>
    </xdr:to>
    <xdr:sp>
      <xdr:nvSpPr>
        <xdr:cNvPr id="2" name="正方形/長方形 1"/>
        <xdr:cNvSpPr>
          <a:spLocks/>
        </xdr:cNvSpPr>
      </xdr:nvSpPr>
      <xdr:spPr>
        <a:xfrm>
          <a:off x="19688175" y="619125"/>
          <a:ext cx="8629650" cy="2809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○研究責任医師が実施医療機関の管理者の場合は、事実関係の確認を適切にできる同機関の他の者が確認っていただく必要があります。該当する場合は、その旨を特記事項（下の段）に記載してください。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17</xdr:col>
      <xdr:colOff>323850</xdr:colOff>
      <xdr:row>14</xdr:row>
      <xdr:rowOff>247650</xdr:rowOff>
    </xdr:from>
    <xdr:to>
      <xdr:col>23</xdr:col>
      <xdr:colOff>257175</xdr:colOff>
      <xdr:row>20</xdr:row>
      <xdr:rowOff>161925</xdr:rowOff>
    </xdr:to>
    <xdr:sp macro="[0]!研究責任医師">
      <xdr:nvSpPr>
        <xdr:cNvPr id="3" name="ホームベース 2"/>
        <xdr:cNvSpPr>
          <a:spLocks/>
        </xdr:cNvSpPr>
      </xdr:nvSpPr>
      <xdr:spPr>
        <a:xfrm>
          <a:off x="20012025" y="6457950"/>
          <a:ext cx="3476625" cy="1857375"/>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17</xdr:col>
      <xdr:colOff>38100</xdr:colOff>
      <xdr:row>21</xdr:row>
      <xdr:rowOff>28575</xdr:rowOff>
    </xdr:from>
    <xdr:to>
      <xdr:col>31</xdr:col>
      <xdr:colOff>390525</xdr:colOff>
      <xdr:row>38</xdr:row>
      <xdr:rowOff>323850</xdr:rowOff>
    </xdr:to>
    <xdr:sp>
      <xdr:nvSpPr>
        <xdr:cNvPr id="4" name="正方形/長方形 3"/>
        <xdr:cNvSpPr>
          <a:spLocks/>
        </xdr:cNvSpPr>
      </xdr:nvSpPr>
      <xdr:spPr>
        <a:xfrm>
          <a:off x="19726275" y="8505825"/>
          <a:ext cx="8620125" cy="66389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17</xdr:col>
      <xdr:colOff>438150</xdr:colOff>
      <xdr:row>23</xdr:row>
      <xdr:rowOff>57150</xdr:rowOff>
    </xdr:from>
    <xdr:to>
      <xdr:col>19</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0126325" y="9305925"/>
          <a:ext cx="1038225" cy="247650"/>
        </a:xfrm>
        <a:prstGeom prst="rect">
          <a:avLst/>
        </a:prstGeom>
        <a:noFill/>
        <a:ln w="9525" cmpd="sng">
          <a:noFill/>
        </a:ln>
      </xdr:spPr>
    </xdr:pic>
    <xdr:clientData/>
  </xdr:twoCellAnchor>
  <xdr:twoCellAnchor editAs="oneCell">
    <xdr:from>
      <xdr:col>22</xdr:col>
      <xdr:colOff>590550</xdr:colOff>
      <xdr:row>27</xdr:row>
      <xdr:rowOff>171450</xdr:rowOff>
    </xdr:from>
    <xdr:to>
      <xdr:col>24</xdr:col>
      <xdr:colOff>304800</xdr:colOff>
      <xdr:row>29</xdr:row>
      <xdr:rowOff>76200</xdr:rowOff>
    </xdr:to>
    <xdr:pic>
      <xdr:nvPicPr>
        <xdr:cNvPr id="6" name="図 6"/>
        <xdr:cNvPicPr preferRelativeResize="1">
          <a:picLocks noChangeAspect="1"/>
        </xdr:cNvPicPr>
      </xdr:nvPicPr>
      <xdr:blipFill>
        <a:blip r:embed="rId2"/>
        <a:stretch>
          <a:fillRect/>
        </a:stretch>
      </xdr:blipFill>
      <xdr:spPr>
        <a:xfrm>
          <a:off x="23231475" y="10906125"/>
          <a:ext cx="895350" cy="438150"/>
        </a:xfrm>
        <a:prstGeom prst="rect">
          <a:avLst/>
        </a:prstGeom>
        <a:noFill/>
        <a:ln w="9525" cmpd="sng">
          <a:noFill/>
        </a:ln>
      </xdr:spPr>
    </xdr:pic>
    <xdr:clientData/>
  </xdr:twoCellAnchor>
  <xdr:twoCellAnchor>
    <xdr:from>
      <xdr:col>22</xdr:col>
      <xdr:colOff>581025</xdr:colOff>
      <xdr:row>27</xdr:row>
      <xdr:rowOff>133350</xdr:rowOff>
    </xdr:from>
    <xdr:to>
      <xdr:col>23</xdr:col>
      <xdr:colOff>180975</xdr:colOff>
      <xdr:row>27</xdr:row>
      <xdr:rowOff>342900</xdr:rowOff>
    </xdr:to>
    <xdr:sp>
      <xdr:nvSpPr>
        <xdr:cNvPr id="7" name="円/楕円 7"/>
        <xdr:cNvSpPr>
          <a:spLocks/>
        </xdr:cNvSpPr>
      </xdr:nvSpPr>
      <xdr:spPr>
        <a:xfrm>
          <a:off x="23221950" y="10868025"/>
          <a:ext cx="190500" cy="209550"/>
        </a:xfrm>
        <a:prstGeom prst="ellipse">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161925</xdr:colOff>
      <xdr:row>33</xdr:row>
      <xdr:rowOff>190500</xdr:rowOff>
    </xdr:from>
    <xdr:to>
      <xdr:col>30</xdr:col>
      <xdr:colOff>533400</xdr:colOff>
      <xdr:row>36</xdr:row>
      <xdr:rowOff>219075</xdr:rowOff>
    </xdr:to>
    <xdr:pic>
      <xdr:nvPicPr>
        <xdr:cNvPr id="8" name="図 8"/>
        <xdr:cNvPicPr preferRelativeResize="1">
          <a:picLocks noChangeAspect="1"/>
        </xdr:cNvPicPr>
      </xdr:nvPicPr>
      <xdr:blipFill>
        <a:blip r:embed="rId3"/>
        <a:stretch>
          <a:fillRect/>
        </a:stretch>
      </xdr:blipFill>
      <xdr:spPr>
        <a:xfrm>
          <a:off x="26346150" y="12934950"/>
          <a:ext cx="1552575" cy="1209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19</xdr:row>
      <xdr:rowOff>161925</xdr:rowOff>
    </xdr:from>
    <xdr:to>
      <xdr:col>31</xdr:col>
      <xdr:colOff>466725</xdr:colOff>
      <xdr:row>30</xdr:row>
      <xdr:rowOff>904875</xdr:rowOff>
    </xdr:to>
    <xdr:sp>
      <xdr:nvSpPr>
        <xdr:cNvPr id="1" name="正方形/長方形 3"/>
        <xdr:cNvSpPr>
          <a:spLocks/>
        </xdr:cNvSpPr>
      </xdr:nvSpPr>
      <xdr:spPr>
        <a:xfrm>
          <a:off x="19840575" y="9486900"/>
          <a:ext cx="8696325" cy="661987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17</xdr:col>
      <xdr:colOff>9525</xdr:colOff>
      <xdr:row>7</xdr:row>
      <xdr:rowOff>219075</xdr:rowOff>
    </xdr:from>
    <xdr:to>
      <xdr:col>31</xdr:col>
      <xdr:colOff>438150</xdr:colOff>
      <xdr:row>17</xdr:row>
      <xdr:rowOff>400050</xdr:rowOff>
    </xdr:to>
    <xdr:sp>
      <xdr:nvSpPr>
        <xdr:cNvPr id="2" name="テキスト ボックス 7"/>
        <xdr:cNvSpPr txBox="1">
          <a:spLocks noChangeArrowheads="1"/>
        </xdr:cNvSpPr>
      </xdr:nvSpPr>
      <xdr:spPr>
        <a:xfrm>
          <a:off x="19812000" y="3714750"/>
          <a:ext cx="8696325" cy="53625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游ゴシック"/>
              <a:ea typeface="游ゴシック"/>
              <a:cs typeface="游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游ゴシック"/>
              <a:ea typeface="游ゴシック"/>
              <a:cs typeface="游ゴシック"/>
            </a:rPr>
            <a:t>作成</a:t>
          </a:r>
          <a:r>
            <a:rPr lang="en-US" cap="none" sz="2000" b="1" i="0" u="sng" baseline="0">
              <a:solidFill>
                <a:srgbClr val="0000FF"/>
              </a:solidFill>
              <a:latin typeface="游ゴシック"/>
              <a:ea typeface="游ゴシック"/>
              <a:cs typeface="游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1200" b="1"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17</xdr:col>
      <xdr:colOff>57150</xdr:colOff>
      <xdr:row>1</xdr:row>
      <xdr:rowOff>66675</xdr:rowOff>
    </xdr:from>
    <xdr:to>
      <xdr:col>31</xdr:col>
      <xdr:colOff>419100</xdr:colOff>
      <xdr:row>6</xdr:row>
      <xdr:rowOff>76200</xdr:rowOff>
    </xdr:to>
    <xdr:sp>
      <xdr:nvSpPr>
        <xdr:cNvPr id="3" name="正方形/長方形 1"/>
        <xdr:cNvSpPr>
          <a:spLocks/>
        </xdr:cNvSpPr>
      </xdr:nvSpPr>
      <xdr:spPr>
        <a:xfrm>
          <a:off x="19859625" y="695325"/>
          <a:ext cx="8629650" cy="23526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0000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○研究分担医師等が実施医療機関の管理者の場合は、事実関係の確認を適切にできる同機関の他の者が確認っていただく必要があります。該当する場合は、その旨を特記事項（下の段）に記載してください。</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17</xdr:col>
      <xdr:colOff>323850</xdr:colOff>
      <xdr:row>13</xdr:row>
      <xdr:rowOff>352425</xdr:rowOff>
    </xdr:from>
    <xdr:to>
      <xdr:col>23</xdr:col>
      <xdr:colOff>257175</xdr:colOff>
      <xdr:row>17</xdr:row>
      <xdr:rowOff>190500</xdr:rowOff>
    </xdr:to>
    <xdr:sp macro="[0]!研究分担医師">
      <xdr:nvSpPr>
        <xdr:cNvPr id="4" name="ホームベース 2"/>
        <xdr:cNvSpPr>
          <a:spLocks/>
        </xdr:cNvSpPr>
      </xdr:nvSpPr>
      <xdr:spPr>
        <a:xfrm>
          <a:off x="20126325" y="7086600"/>
          <a:ext cx="3476625" cy="1781175"/>
        </a:xfrm>
        <a:prstGeom prst="homePlate">
          <a:avLst>
            <a:gd name="adj" fmla="val 27472"/>
          </a:avLst>
        </a:prstGeom>
        <a:solidFill>
          <a:srgbClr val="92D050"/>
        </a:solidFill>
        <a:ln w="12700" cmpd="sng">
          <a:solidFill>
            <a:srgbClr val="92D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twoCellAnchor editAs="oneCell">
    <xdr:from>
      <xdr:col>17</xdr:col>
      <xdr:colOff>457200</xdr:colOff>
      <xdr:row>20</xdr:row>
      <xdr:rowOff>390525</xdr:rowOff>
    </xdr:from>
    <xdr:to>
      <xdr:col>19</xdr:col>
      <xdr:colOff>314325</xdr:colOff>
      <xdr:row>22</xdr:row>
      <xdr:rowOff>114300</xdr:rowOff>
    </xdr:to>
    <xdr:pic>
      <xdr:nvPicPr>
        <xdr:cNvPr id="5" name="図 4"/>
        <xdr:cNvPicPr preferRelativeResize="1">
          <a:picLocks noChangeAspect="1"/>
        </xdr:cNvPicPr>
      </xdr:nvPicPr>
      <xdr:blipFill>
        <a:blip r:embed="rId1"/>
        <a:stretch>
          <a:fillRect/>
        </a:stretch>
      </xdr:blipFill>
      <xdr:spPr>
        <a:xfrm>
          <a:off x="20259675" y="10306050"/>
          <a:ext cx="1038225" cy="257175"/>
        </a:xfrm>
        <a:prstGeom prst="rect">
          <a:avLst/>
        </a:prstGeom>
        <a:noFill/>
        <a:ln w="9525" cmpd="sng">
          <a:noFill/>
        </a:ln>
      </xdr:spPr>
    </xdr:pic>
    <xdr:clientData/>
  </xdr:twoCellAnchor>
  <xdr:twoCellAnchor editAs="oneCell">
    <xdr:from>
      <xdr:col>23</xdr:col>
      <xdr:colOff>66675</xdr:colOff>
      <xdr:row>26</xdr:row>
      <xdr:rowOff>114300</xdr:rowOff>
    </xdr:from>
    <xdr:to>
      <xdr:col>24</xdr:col>
      <xdr:colOff>361950</xdr:colOff>
      <xdr:row>27</xdr:row>
      <xdr:rowOff>66675</xdr:rowOff>
    </xdr:to>
    <xdr:pic>
      <xdr:nvPicPr>
        <xdr:cNvPr id="6" name="図 5"/>
        <xdr:cNvPicPr preferRelativeResize="1">
          <a:picLocks noChangeAspect="1"/>
        </xdr:cNvPicPr>
      </xdr:nvPicPr>
      <xdr:blipFill>
        <a:blip r:embed="rId2"/>
        <a:stretch>
          <a:fillRect/>
        </a:stretch>
      </xdr:blipFill>
      <xdr:spPr>
        <a:xfrm>
          <a:off x="23412450" y="11925300"/>
          <a:ext cx="885825" cy="409575"/>
        </a:xfrm>
        <a:prstGeom prst="rect">
          <a:avLst/>
        </a:prstGeom>
        <a:noFill/>
        <a:ln w="9525" cmpd="sng">
          <a:noFill/>
        </a:ln>
      </xdr:spPr>
    </xdr:pic>
    <xdr:clientData/>
  </xdr:twoCellAnchor>
  <xdr:twoCellAnchor>
    <xdr:from>
      <xdr:col>23</xdr:col>
      <xdr:colOff>38100</xdr:colOff>
      <xdr:row>26</xdr:row>
      <xdr:rowOff>76200</xdr:rowOff>
    </xdr:from>
    <xdr:to>
      <xdr:col>23</xdr:col>
      <xdr:colOff>228600</xdr:colOff>
      <xdr:row>26</xdr:row>
      <xdr:rowOff>285750</xdr:rowOff>
    </xdr:to>
    <xdr:sp>
      <xdr:nvSpPr>
        <xdr:cNvPr id="7" name="円/楕円 6"/>
        <xdr:cNvSpPr>
          <a:spLocks/>
        </xdr:cNvSpPr>
      </xdr:nvSpPr>
      <xdr:spPr>
        <a:xfrm>
          <a:off x="23383875" y="11887200"/>
          <a:ext cx="190500" cy="209550"/>
        </a:xfrm>
        <a:prstGeom prst="ellipse">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190500</xdr:colOff>
      <xdr:row>29</xdr:row>
      <xdr:rowOff>200025</xdr:rowOff>
    </xdr:from>
    <xdr:to>
      <xdr:col>30</xdr:col>
      <xdr:colOff>552450</xdr:colOff>
      <xdr:row>30</xdr:row>
      <xdr:rowOff>161925</xdr:rowOff>
    </xdr:to>
    <xdr:pic>
      <xdr:nvPicPr>
        <xdr:cNvPr id="8" name="図 8"/>
        <xdr:cNvPicPr preferRelativeResize="1">
          <a:picLocks noChangeAspect="1"/>
        </xdr:cNvPicPr>
      </xdr:nvPicPr>
      <xdr:blipFill>
        <a:blip r:embed="rId3"/>
        <a:stretch>
          <a:fillRect/>
        </a:stretch>
      </xdr:blipFill>
      <xdr:spPr>
        <a:xfrm>
          <a:off x="26489025" y="14163675"/>
          <a:ext cx="1543050"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1438275</xdr:colOff>
      <xdr:row>1</xdr:row>
      <xdr:rowOff>0</xdr:rowOff>
    </xdr:from>
    <xdr:ext cx="161925" cy="266700"/>
    <xdr:sp fLocksText="0">
      <xdr:nvSpPr>
        <xdr:cNvPr id="1" name="テキスト ボックス 1"/>
        <xdr:cNvSpPr txBox="1">
          <a:spLocks noChangeArrowheads="1"/>
        </xdr:cNvSpPr>
      </xdr:nvSpPr>
      <xdr:spPr>
        <a:xfrm>
          <a:off x="23412450" y="2381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14</xdr:col>
      <xdr:colOff>371475</xdr:colOff>
      <xdr:row>0</xdr:row>
      <xdr:rowOff>190500</xdr:rowOff>
    </xdr:from>
    <xdr:to>
      <xdr:col>19</xdr:col>
      <xdr:colOff>752475</xdr:colOff>
      <xdr:row>8</xdr:row>
      <xdr:rowOff>95250</xdr:rowOff>
    </xdr:to>
    <xdr:sp>
      <xdr:nvSpPr>
        <xdr:cNvPr id="2" name="正方形/長方形 2"/>
        <xdr:cNvSpPr>
          <a:spLocks/>
        </xdr:cNvSpPr>
      </xdr:nvSpPr>
      <xdr:spPr>
        <a:xfrm>
          <a:off x="23783925" y="190500"/>
          <a:ext cx="4762500" cy="28670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twoCellAnchor>
    <xdr:from>
      <xdr:col>14</xdr:col>
      <xdr:colOff>171450</xdr:colOff>
      <xdr:row>44</xdr:row>
      <xdr:rowOff>123825</xdr:rowOff>
    </xdr:from>
    <xdr:to>
      <xdr:col>19</xdr:col>
      <xdr:colOff>447675</xdr:colOff>
      <xdr:row>52</xdr:row>
      <xdr:rowOff>361950</xdr:rowOff>
    </xdr:to>
    <xdr:sp>
      <xdr:nvSpPr>
        <xdr:cNvPr id="3" name="正方形/長方形 3"/>
        <xdr:cNvSpPr>
          <a:spLocks/>
        </xdr:cNvSpPr>
      </xdr:nvSpPr>
      <xdr:spPr>
        <a:xfrm>
          <a:off x="23583900" y="22164675"/>
          <a:ext cx="4657725" cy="46482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COI</a:t>
          </a:r>
          <a:r>
            <a:rPr lang="en-US" cap="none" sz="1800" b="1" i="0" u="none" baseline="0">
              <a:solidFill>
                <a:srgbClr val="FFFFFF"/>
              </a:solidFill>
            </a:rPr>
            <a:t>管理計画について、</a:t>
          </a:r>
          <a:r>
            <a:rPr lang="en-US" cap="none" sz="1800" b="1" i="0" u="none" baseline="0">
              <a:solidFill>
                <a:srgbClr val="FFFFFF"/>
              </a:solidFill>
            </a:rPr>
            <a:t>F</a:t>
          </a:r>
          <a:r>
            <a:rPr lang="en-US" cap="none" sz="1800" b="1" i="0" u="none" baseline="0">
              <a:solidFill>
                <a:srgbClr val="FFFFFF"/>
              </a:solidFill>
            </a:rPr>
            <a:t>列で「助言・勧告」を選択した場合は、その右に助言・勧告の内容を自由記載してください。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13</xdr:row>
      <xdr:rowOff>38100</xdr:rowOff>
    </xdr:from>
    <xdr:to>
      <xdr:col>1</xdr:col>
      <xdr:colOff>5438775</xdr:colOff>
      <xdr:row>15</xdr:row>
      <xdr:rowOff>247650</xdr:rowOff>
    </xdr:to>
    <xdr:sp>
      <xdr:nvSpPr>
        <xdr:cNvPr id="1" name="テキスト ボックス 1"/>
        <xdr:cNvSpPr txBox="1">
          <a:spLocks noChangeArrowheads="1"/>
        </xdr:cNvSpPr>
      </xdr:nvSpPr>
      <xdr:spPr>
        <a:xfrm>
          <a:off x="3886200" y="4724400"/>
          <a:ext cx="2857500" cy="8953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2"/>
  <sheetViews>
    <sheetView tabSelected="1" view="pageBreakPreview" zoomScale="70" zoomScaleNormal="75" zoomScaleSheetLayoutView="70" zoomScalePageLayoutView="70" workbookViewId="0" topLeftCell="A1">
      <selection activeCell="F7" sqref="F7:G7"/>
    </sheetView>
  </sheetViews>
  <sheetFormatPr defaultColWidth="15.57421875" defaultRowHeight="15"/>
  <cols>
    <col min="1" max="1" width="19.140625" style="175" customWidth="1"/>
    <col min="2" max="2" width="23.57421875" style="175" customWidth="1"/>
    <col min="3" max="3" width="19.140625" style="175" customWidth="1"/>
    <col min="4" max="4" width="85.00390625" style="175" customWidth="1"/>
    <col min="5" max="5" width="25.421875" style="175" customWidth="1"/>
    <col min="6" max="6" width="28.140625" style="175" customWidth="1"/>
    <col min="7" max="7" width="30.421875" style="175" customWidth="1"/>
    <col min="8" max="8" width="107.421875" style="30" customWidth="1"/>
    <col min="9" max="16384" width="15.421875" style="30" customWidth="1"/>
  </cols>
  <sheetData>
    <row r="1" ht="19.5">
      <c r="G1" s="176" t="s">
        <v>226</v>
      </c>
    </row>
    <row r="2" spans="1:7" ht="28.5">
      <c r="A2" s="300" t="s">
        <v>74</v>
      </c>
      <c r="B2" s="300"/>
      <c r="C2" s="300"/>
      <c r="D2" s="300"/>
      <c r="E2" s="300"/>
      <c r="F2" s="300"/>
      <c r="G2" s="300"/>
    </row>
    <row r="4" spans="1:7" s="17" customFormat="1" ht="37.5" customHeight="1">
      <c r="A4" s="301" t="s">
        <v>15</v>
      </c>
      <c r="B4" s="301"/>
      <c r="C4" s="301"/>
      <c r="D4" s="301"/>
      <c r="E4" s="301"/>
      <c r="F4" s="301"/>
      <c r="G4" s="177"/>
    </row>
    <row r="5" spans="1:7" ht="31.5" customHeight="1">
      <c r="A5" s="302" t="s">
        <v>122</v>
      </c>
      <c r="B5" s="302"/>
      <c r="C5" s="302"/>
      <c r="D5" s="302"/>
      <c r="E5" s="302"/>
      <c r="F5" s="302"/>
      <c r="G5" s="302"/>
    </row>
    <row r="6" spans="1:7" s="17" customFormat="1" ht="22.5" customHeight="1">
      <c r="A6" s="178"/>
      <c r="B6" s="179"/>
      <c r="C6" s="179"/>
      <c r="D6" s="179"/>
      <c r="E6" s="220" t="s">
        <v>16</v>
      </c>
      <c r="F6" s="303"/>
      <c r="G6" s="304"/>
    </row>
    <row r="7" spans="1:7" s="17" customFormat="1" ht="24.75" customHeight="1">
      <c r="A7" s="178"/>
      <c r="B7" s="179"/>
      <c r="C7" s="179"/>
      <c r="D7" s="179"/>
      <c r="E7" s="221" t="s">
        <v>48</v>
      </c>
      <c r="F7" s="294"/>
      <c r="G7" s="295"/>
    </row>
    <row r="8" spans="1:7" s="17" customFormat="1" ht="24.75" customHeight="1">
      <c r="A8" s="178"/>
      <c r="B8" s="179"/>
      <c r="C8" s="179"/>
      <c r="D8" s="179"/>
      <c r="E8" s="221" t="s">
        <v>60</v>
      </c>
      <c r="F8" s="294"/>
      <c r="G8" s="295"/>
    </row>
    <row r="9" spans="1:7" s="17" customFormat="1" ht="22.5" customHeight="1">
      <c r="A9" s="178"/>
      <c r="B9" s="178"/>
      <c r="C9" s="178"/>
      <c r="D9" s="178"/>
      <c r="E9" s="221" t="s">
        <v>17</v>
      </c>
      <c r="F9" s="294"/>
      <c r="G9" s="295"/>
    </row>
    <row r="10" spans="1:7" s="17" customFormat="1" ht="22.5" customHeight="1">
      <c r="A10" s="178"/>
      <c r="B10" s="178"/>
      <c r="C10" s="178"/>
      <c r="D10" s="178"/>
      <c r="E10" s="221" t="s">
        <v>49</v>
      </c>
      <c r="F10" s="296" t="s">
        <v>59</v>
      </c>
      <c r="G10" s="297"/>
    </row>
    <row r="11" spans="1:7" s="17" customFormat="1" ht="47.25" customHeight="1">
      <c r="A11" s="218" t="s">
        <v>18</v>
      </c>
      <c r="B11" s="298"/>
      <c r="C11" s="299"/>
      <c r="D11" s="299"/>
      <c r="E11" s="178"/>
      <c r="F11" s="178"/>
      <c r="G11" s="180"/>
    </row>
    <row r="13" spans="1:8" ht="84.75" customHeight="1">
      <c r="A13" s="219" t="s">
        <v>50</v>
      </c>
      <c r="B13" s="305" t="s">
        <v>209</v>
      </c>
      <c r="C13" s="306"/>
      <c r="D13" s="306"/>
      <c r="E13" s="306"/>
      <c r="F13" s="306"/>
      <c r="G13" s="306"/>
      <c r="H13" s="16"/>
    </row>
    <row r="14" spans="1:8" ht="50.25" customHeight="1">
      <c r="A14" s="219" t="s">
        <v>51</v>
      </c>
      <c r="B14" s="305" t="s">
        <v>210</v>
      </c>
      <c r="C14" s="306"/>
      <c r="D14" s="306"/>
      <c r="E14" s="306"/>
      <c r="F14" s="306"/>
      <c r="G14" s="306"/>
      <c r="H14" s="16"/>
    </row>
    <row r="15" spans="1:8" ht="94.5" customHeight="1">
      <c r="A15" s="219" t="s">
        <v>52</v>
      </c>
      <c r="B15" s="308" t="s">
        <v>211</v>
      </c>
      <c r="C15" s="309"/>
      <c r="D15" s="309"/>
      <c r="E15" s="309"/>
      <c r="F15" s="309"/>
      <c r="G15" s="309"/>
      <c r="H15" s="16"/>
    </row>
    <row r="16" spans="1:8" ht="174.75" customHeight="1">
      <c r="A16" s="219" t="s">
        <v>53</v>
      </c>
      <c r="B16" s="305" t="s">
        <v>216</v>
      </c>
      <c r="C16" s="306"/>
      <c r="D16" s="306"/>
      <c r="E16" s="306"/>
      <c r="F16" s="306"/>
      <c r="G16" s="306"/>
      <c r="H16" s="16"/>
    </row>
    <row r="17" spans="1:8" ht="50.25" customHeight="1">
      <c r="A17" s="219" t="s">
        <v>54</v>
      </c>
      <c r="B17" s="305" t="s">
        <v>212</v>
      </c>
      <c r="C17" s="306"/>
      <c r="D17" s="306"/>
      <c r="E17" s="306"/>
      <c r="F17" s="306"/>
      <c r="G17" s="306"/>
      <c r="H17" s="16"/>
    </row>
    <row r="18" spans="1:7" s="18" customFormat="1" ht="50.25" customHeight="1">
      <c r="A18" s="219" t="s">
        <v>55</v>
      </c>
      <c r="B18" s="305" t="s">
        <v>213</v>
      </c>
      <c r="C18" s="306"/>
      <c r="D18" s="306"/>
      <c r="E18" s="306"/>
      <c r="F18" s="306"/>
      <c r="G18" s="306"/>
    </row>
    <row r="19" spans="1:8" ht="50.25" customHeight="1">
      <c r="A19" s="219" t="s">
        <v>56</v>
      </c>
      <c r="B19" s="306" t="s">
        <v>214</v>
      </c>
      <c r="C19" s="306"/>
      <c r="D19" s="306"/>
      <c r="E19" s="306"/>
      <c r="F19" s="306"/>
      <c r="G19" s="306"/>
      <c r="H19" s="16"/>
    </row>
    <row r="20" spans="1:8" ht="75" customHeight="1">
      <c r="A20" s="219" t="s">
        <v>57</v>
      </c>
      <c r="B20" s="305" t="s">
        <v>215</v>
      </c>
      <c r="C20" s="306"/>
      <c r="D20" s="306"/>
      <c r="E20" s="306"/>
      <c r="F20" s="306"/>
      <c r="G20" s="306"/>
      <c r="H20" s="16"/>
    </row>
    <row r="21" spans="1:8" ht="18">
      <c r="A21" s="181"/>
      <c r="B21" s="222"/>
      <c r="C21" s="222"/>
      <c r="D21" s="222"/>
      <c r="E21" s="310"/>
      <c r="F21" s="310"/>
      <c r="G21" s="310"/>
      <c r="H21" s="16"/>
    </row>
    <row r="22" spans="1:8" ht="57" customHeight="1">
      <c r="A22" s="181"/>
      <c r="B22" s="307" t="s">
        <v>58</v>
      </c>
      <c r="C22" s="307"/>
      <c r="D22" s="307"/>
      <c r="E22" s="307"/>
      <c r="F22" s="307"/>
      <c r="G22" s="307"/>
      <c r="H22" s="31"/>
    </row>
  </sheetData>
  <sheetProtection sheet="1" formatCells="0" selectLockedCells="1"/>
  <mergeCells count="19">
    <mergeCell ref="B13:G13"/>
    <mergeCell ref="B14:G14"/>
    <mergeCell ref="B22:G22"/>
    <mergeCell ref="B17:G17"/>
    <mergeCell ref="B18:G18"/>
    <mergeCell ref="B19:G19"/>
    <mergeCell ref="B20:G20"/>
    <mergeCell ref="B15:G15"/>
    <mergeCell ref="E21:G21"/>
    <mergeCell ref="B16:G16"/>
    <mergeCell ref="F9:G9"/>
    <mergeCell ref="F10:G10"/>
    <mergeCell ref="B11:D11"/>
    <mergeCell ref="A2:G2"/>
    <mergeCell ref="A4:F4"/>
    <mergeCell ref="A5:G5"/>
    <mergeCell ref="F6:G6"/>
    <mergeCell ref="F7:G7"/>
    <mergeCell ref="F8:G8"/>
  </mergeCells>
  <conditionalFormatting sqref="F6:F9">
    <cfRule type="expression" priority="3" dxfId="55" stopIfTrue="1">
      <formula>F6=""</formula>
    </cfRule>
  </conditionalFormatting>
  <conditionalFormatting sqref="B11:D11">
    <cfRule type="expression" priority="2" dxfId="55">
      <formula>$B$11=""</formula>
    </cfRule>
  </conditionalFormatting>
  <conditionalFormatting sqref="F8:G8">
    <cfRule type="expression" priority="1" dxfId="2">
      <formula>F8=""</formula>
    </cfRule>
  </conditionalFormatting>
  <dataValidations count="1">
    <dataValidation type="list" allowBlank="1" showInputMessage="1" showErrorMessage="1" sqref="F8:G8">
      <formula1>"研究代表医師,研究責任医師"</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Sheet10">
    <tabColor theme="7" tint="0.39998000860214233"/>
    <pageSetUpPr fitToPage="1"/>
  </sheetPr>
  <dimension ref="A1:L62"/>
  <sheetViews>
    <sheetView showGridLines="0" view="pageBreakPreview" zoomScale="60" zoomScaleNormal="115" zoomScalePageLayoutView="115" workbookViewId="0" topLeftCell="A1">
      <selection activeCell="G17" sqref="G17:G28"/>
    </sheetView>
  </sheetViews>
  <sheetFormatPr defaultColWidth="8.8515625" defaultRowHeight="15"/>
  <cols>
    <col min="1" max="2" width="0.42578125" style="4" customWidth="1"/>
    <col min="3" max="3" width="3.57421875" style="4" customWidth="1"/>
    <col min="4" max="4" width="22.140625" style="173" customWidth="1"/>
    <col min="5" max="6" width="24.57421875" style="173" customWidth="1"/>
    <col min="7" max="7" width="8.8515625" style="173" customWidth="1"/>
    <col min="8" max="8" width="21.00390625" style="173" customWidth="1"/>
    <col min="9" max="9" width="33.421875" style="173" customWidth="1"/>
    <col min="10" max="10" width="22.421875" style="173" customWidth="1"/>
    <col min="11" max="11" width="70.140625" style="173" customWidth="1"/>
    <col min="12" max="12" width="1.57421875" style="4" customWidth="1"/>
    <col min="13" max="16384" width="8.8515625" style="4" customWidth="1"/>
  </cols>
  <sheetData>
    <row r="1" spans="1:12" ht="36.75" customHeight="1">
      <c r="A1" s="32"/>
      <c r="B1" s="32"/>
      <c r="D1" s="182"/>
      <c r="E1" s="182"/>
      <c r="F1" s="182"/>
      <c r="G1" s="182"/>
      <c r="H1" s="223" t="s">
        <v>167</v>
      </c>
      <c r="I1" s="182"/>
      <c r="J1" s="182"/>
      <c r="K1" s="212" t="s">
        <v>227</v>
      </c>
      <c r="L1" s="32"/>
    </row>
    <row r="2" spans="1:12" ht="10.5" customHeight="1">
      <c r="A2" s="32"/>
      <c r="B2" s="32"/>
      <c r="C2" s="32"/>
      <c r="D2" s="162"/>
      <c r="E2" s="162"/>
      <c r="F2" s="162"/>
      <c r="G2" s="163"/>
      <c r="H2" s="162"/>
      <c r="I2" s="162"/>
      <c r="J2" s="162"/>
      <c r="K2" s="163"/>
      <c r="L2" s="32"/>
    </row>
    <row r="3" spans="1:12" ht="37.5" customHeight="1">
      <c r="A3" s="32"/>
      <c r="B3" s="32"/>
      <c r="C3" s="34"/>
      <c r="D3" s="338" t="s">
        <v>83</v>
      </c>
      <c r="E3" s="338"/>
      <c r="F3" s="164"/>
      <c r="G3" s="163"/>
      <c r="H3" s="162"/>
      <c r="I3" s="162"/>
      <c r="J3" s="162"/>
      <c r="K3" s="165"/>
      <c r="L3" s="32"/>
    </row>
    <row r="4" spans="1:12" ht="49.5" customHeight="1">
      <c r="A4" s="32"/>
      <c r="B4" s="32"/>
      <c r="C4" s="45"/>
      <c r="D4" s="339" t="s">
        <v>61</v>
      </c>
      <c r="E4" s="340"/>
      <c r="F4" s="340"/>
      <c r="G4" s="340"/>
      <c r="H4" s="340"/>
      <c r="I4" s="340"/>
      <c r="J4" s="340"/>
      <c r="K4" s="340"/>
      <c r="L4" s="32"/>
    </row>
    <row r="5" spans="1:12" ht="30" customHeight="1">
      <c r="A5" s="32"/>
      <c r="B5" s="32"/>
      <c r="C5" s="35"/>
      <c r="D5" s="359" t="s">
        <v>4</v>
      </c>
      <c r="E5" s="317">
        <f>IF('様式A'!B11="","",'様式A'!B11)</f>
      </c>
      <c r="F5" s="318"/>
      <c r="G5" s="318"/>
      <c r="H5" s="318"/>
      <c r="I5" s="166"/>
      <c r="J5" s="226" t="s">
        <v>80</v>
      </c>
      <c r="K5" s="167"/>
      <c r="L5" s="32"/>
    </row>
    <row r="6" spans="1:12" ht="30" customHeight="1">
      <c r="A6" s="32"/>
      <c r="B6" s="32"/>
      <c r="C6" s="35"/>
      <c r="D6" s="360"/>
      <c r="E6" s="319"/>
      <c r="F6" s="319"/>
      <c r="G6" s="319"/>
      <c r="H6" s="319"/>
      <c r="I6" s="166"/>
      <c r="J6" s="226" t="s">
        <v>23</v>
      </c>
      <c r="K6" s="168">
        <f>IF('様式A'!F7="","",'様式A'!F7)</f>
      </c>
      <c r="L6" s="32"/>
    </row>
    <row r="7" spans="1:12" ht="30" customHeight="1">
      <c r="A7" s="32"/>
      <c r="B7" s="32"/>
      <c r="C7" s="44"/>
      <c r="D7" s="283" t="s">
        <v>207</v>
      </c>
      <c r="E7" s="163"/>
      <c r="F7" s="163"/>
      <c r="G7" s="163"/>
      <c r="H7" s="163"/>
      <c r="I7" s="163"/>
      <c r="J7" s="226" t="s">
        <v>70</v>
      </c>
      <c r="K7" s="168">
        <f>IF('様式A'!F8="","",'様式A'!F8)</f>
      </c>
      <c r="L7" s="33"/>
    </row>
    <row r="8" spans="1:12" ht="30.75" customHeight="1">
      <c r="A8" s="32"/>
      <c r="B8" s="32"/>
      <c r="C8" s="44"/>
      <c r="D8" s="368"/>
      <c r="E8" s="369"/>
      <c r="F8" s="369"/>
      <c r="G8" s="369"/>
      <c r="H8" s="370"/>
      <c r="I8" s="163"/>
      <c r="J8" s="226" t="s">
        <v>69</v>
      </c>
      <c r="K8" s="168">
        <f>IF('様式A'!F9="","",'様式A'!F9)</f>
      </c>
      <c r="L8" s="33"/>
    </row>
    <row r="9" spans="1:12" ht="30.75" customHeight="1">
      <c r="A9" s="32"/>
      <c r="B9" s="32"/>
      <c r="C9" s="32"/>
      <c r="D9" s="371"/>
      <c r="E9" s="372"/>
      <c r="F9" s="372"/>
      <c r="G9" s="372"/>
      <c r="H9" s="373"/>
      <c r="I9" s="169"/>
      <c r="J9" s="226" t="s">
        <v>142</v>
      </c>
      <c r="K9" s="211"/>
      <c r="L9" s="32"/>
    </row>
    <row r="10" spans="1:12" ht="15.75" customHeight="1">
      <c r="A10" s="32"/>
      <c r="B10" s="32"/>
      <c r="C10" s="32"/>
      <c r="D10" s="162"/>
      <c r="E10" s="162"/>
      <c r="F10" s="162"/>
      <c r="G10" s="163"/>
      <c r="H10" s="163"/>
      <c r="I10" s="163"/>
      <c r="J10" s="163"/>
      <c r="K10" s="163"/>
      <c r="L10" s="32"/>
    </row>
    <row r="11" spans="1:12" ht="66.75" customHeight="1">
      <c r="A11" s="32" t="s">
        <v>237</v>
      </c>
      <c r="B11" s="33" t="s">
        <v>236</v>
      </c>
      <c r="C11" s="36"/>
      <c r="D11" s="332" t="s">
        <v>0</v>
      </c>
      <c r="E11" s="333"/>
      <c r="F11" s="334"/>
      <c r="G11" s="227" t="s">
        <v>1</v>
      </c>
      <c r="H11" s="227" t="s">
        <v>14</v>
      </c>
      <c r="I11" s="332" t="s">
        <v>2</v>
      </c>
      <c r="J11" s="341"/>
      <c r="K11" s="226" t="s">
        <v>20</v>
      </c>
      <c r="L11" s="32"/>
    </row>
    <row r="12" spans="1:12" ht="51.75" customHeight="1">
      <c r="A12" s="32"/>
      <c r="B12" s="32">
        <f>IF(H12="",0,1)</f>
        <v>0</v>
      </c>
      <c r="C12" s="36"/>
      <c r="D12" s="320" t="s">
        <v>204</v>
      </c>
      <c r="E12" s="321"/>
      <c r="F12" s="322"/>
      <c r="G12" s="329"/>
      <c r="H12" s="228"/>
      <c r="I12" s="314" t="s">
        <v>168</v>
      </c>
      <c r="J12" s="229"/>
      <c r="K12" s="290"/>
      <c r="L12" s="32"/>
    </row>
    <row r="13" spans="1:12" ht="51.75" customHeight="1">
      <c r="A13" s="32"/>
      <c r="B13" s="32">
        <f>IF(H13="",B12,IF(ISNA(VLOOKUP($H13,$H$12:$I12,2,FALSE)),1,0)+B12)</f>
        <v>0</v>
      </c>
      <c r="C13" s="36"/>
      <c r="D13" s="323"/>
      <c r="E13" s="324"/>
      <c r="F13" s="325"/>
      <c r="G13" s="330"/>
      <c r="H13" s="228"/>
      <c r="I13" s="315"/>
      <c r="J13" s="229"/>
      <c r="K13" s="291"/>
      <c r="L13" s="32"/>
    </row>
    <row r="14" spans="1:12" ht="51.75" customHeight="1">
      <c r="A14" s="32"/>
      <c r="B14" s="32">
        <f>IF(H14="",B13,IF(ISNA(VLOOKUP($H14,$H$12:$I13,2,FALSE)),1,0)+B13)</f>
        <v>0</v>
      </c>
      <c r="C14" s="36"/>
      <c r="D14" s="323"/>
      <c r="E14" s="324"/>
      <c r="F14" s="325"/>
      <c r="G14" s="330"/>
      <c r="H14" s="228"/>
      <c r="I14" s="315"/>
      <c r="J14" s="229"/>
      <c r="K14" s="291"/>
      <c r="L14" s="32"/>
    </row>
    <row r="15" spans="1:12" ht="51.75" customHeight="1">
      <c r="A15" s="32"/>
      <c r="B15" s="32">
        <f>IF(H15="",B14,IF(ISNA(VLOOKUP($H15,$H$12:$I14,2,FALSE)),1,0)+B14)</f>
        <v>0</v>
      </c>
      <c r="C15" s="36"/>
      <c r="D15" s="323"/>
      <c r="E15" s="324"/>
      <c r="F15" s="325"/>
      <c r="G15" s="330"/>
      <c r="H15" s="228"/>
      <c r="I15" s="315"/>
      <c r="J15" s="229"/>
      <c r="K15" s="291"/>
      <c r="L15" s="32"/>
    </row>
    <row r="16" spans="1:12" ht="51.75" customHeight="1">
      <c r="A16" s="32"/>
      <c r="B16" s="32">
        <f>IF(H16="",B15,IF(ISNA(VLOOKUP($H16,$H$12:$I15,2,FALSE)),1,0)+B15)</f>
        <v>0</v>
      </c>
      <c r="C16" s="36"/>
      <c r="D16" s="326"/>
      <c r="E16" s="327"/>
      <c r="F16" s="328"/>
      <c r="G16" s="331"/>
      <c r="H16" s="228"/>
      <c r="I16" s="316"/>
      <c r="J16" s="229"/>
      <c r="K16" s="292"/>
      <c r="L16" s="32"/>
    </row>
    <row r="17" spans="1:12" ht="36.75" customHeight="1">
      <c r="A17" s="342">
        <f>IF(G17="",0,1)</f>
        <v>0</v>
      </c>
      <c r="B17" s="342">
        <f>IF(H17="",B14,IF(ISNA(VLOOKUP($H17,$H12:$I$14,2,FALSE)),1,0)+B14)</f>
        <v>0</v>
      </c>
      <c r="C17" s="36"/>
      <c r="D17" s="348" t="s">
        <v>234</v>
      </c>
      <c r="E17" s="349"/>
      <c r="F17" s="350"/>
      <c r="G17" s="345"/>
      <c r="H17" s="335"/>
      <c r="I17" s="280" t="s">
        <v>202</v>
      </c>
      <c r="J17" s="231"/>
      <c r="K17" s="311">
        <f>IF(H17="","",VLOOKUP("基準1と2",基準選択肢B,2,FALSE))</f>
      </c>
      <c r="L17" s="32"/>
    </row>
    <row r="18" spans="1:12" ht="36.75" customHeight="1">
      <c r="A18" s="342"/>
      <c r="B18" s="342"/>
      <c r="C18" s="36"/>
      <c r="D18" s="351"/>
      <c r="E18" s="352"/>
      <c r="F18" s="353"/>
      <c r="G18" s="346"/>
      <c r="H18" s="336"/>
      <c r="I18" s="280" t="s">
        <v>203</v>
      </c>
      <c r="J18" s="231"/>
      <c r="K18" s="312"/>
      <c r="L18" s="32"/>
    </row>
    <row r="19" spans="1:12" ht="24" customHeight="1">
      <c r="A19" s="343"/>
      <c r="B19" s="343"/>
      <c r="C19" s="36"/>
      <c r="D19" s="351"/>
      <c r="E19" s="352"/>
      <c r="F19" s="353"/>
      <c r="G19" s="346"/>
      <c r="H19" s="336"/>
      <c r="I19" s="280" t="s">
        <v>156</v>
      </c>
      <c r="J19" s="232"/>
      <c r="K19" s="312"/>
      <c r="L19" s="32"/>
    </row>
    <row r="20" spans="1:12" ht="24" customHeight="1">
      <c r="A20" s="343"/>
      <c r="B20" s="343"/>
      <c r="C20" s="36"/>
      <c r="D20" s="351"/>
      <c r="E20" s="352"/>
      <c r="F20" s="353"/>
      <c r="G20" s="346"/>
      <c r="H20" s="337"/>
      <c r="I20" s="280" t="s">
        <v>157</v>
      </c>
      <c r="J20" s="231"/>
      <c r="K20" s="344"/>
      <c r="L20" s="32"/>
    </row>
    <row r="21" spans="1:12" ht="36.75" customHeight="1">
      <c r="A21" s="342">
        <f>IF(H21="",A17,IF(ISNA(VLOOKUP($H21,$H$12:$I20,2,FALSE)),1,0)+A17)</f>
        <v>0</v>
      </c>
      <c r="B21" s="342">
        <f>IF(H21="",B17,IF(ISNA(VLOOKUP($H21,$H$12:$I20,2,FALSE)),1,0)+B17)</f>
        <v>0</v>
      </c>
      <c r="C21" s="36"/>
      <c r="D21" s="351"/>
      <c r="E21" s="352"/>
      <c r="F21" s="353"/>
      <c r="G21" s="346"/>
      <c r="H21" s="335"/>
      <c r="I21" s="280" t="s">
        <v>202</v>
      </c>
      <c r="J21" s="231"/>
      <c r="K21" s="311">
        <f>IF(H21="","",VLOOKUP("基準1と2",基準選択肢B,2,FALSE))</f>
      </c>
      <c r="L21" s="32"/>
    </row>
    <row r="22" spans="1:12" ht="36.75" customHeight="1">
      <c r="A22" s="342"/>
      <c r="B22" s="342"/>
      <c r="C22" s="36"/>
      <c r="D22" s="351"/>
      <c r="E22" s="352"/>
      <c r="F22" s="353"/>
      <c r="G22" s="346"/>
      <c r="H22" s="336"/>
      <c r="I22" s="280" t="s">
        <v>203</v>
      </c>
      <c r="J22" s="231"/>
      <c r="K22" s="312"/>
      <c r="L22" s="32"/>
    </row>
    <row r="23" spans="1:12" ht="24" customHeight="1">
      <c r="A23" s="343"/>
      <c r="B23" s="343"/>
      <c r="C23" s="36"/>
      <c r="D23" s="351"/>
      <c r="E23" s="352"/>
      <c r="F23" s="353"/>
      <c r="G23" s="346"/>
      <c r="H23" s="336"/>
      <c r="I23" s="280" t="s">
        <v>156</v>
      </c>
      <c r="J23" s="232"/>
      <c r="K23" s="312"/>
      <c r="L23" s="32"/>
    </row>
    <row r="24" spans="1:12" ht="24" customHeight="1">
      <c r="A24" s="343"/>
      <c r="B24" s="343"/>
      <c r="C24" s="36"/>
      <c r="D24" s="351"/>
      <c r="E24" s="352"/>
      <c r="F24" s="353"/>
      <c r="G24" s="346"/>
      <c r="H24" s="337"/>
      <c r="I24" s="280" t="s">
        <v>157</v>
      </c>
      <c r="J24" s="231"/>
      <c r="K24" s="344"/>
      <c r="L24" s="32"/>
    </row>
    <row r="25" spans="1:12" ht="36.75" customHeight="1">
      <c r="A25" s="342">
        <f>IF(H25="",A21,IF(ISNA(VLOOKUP($H25,$H$12:$I24,2,FALSE)),1,0)+A21)</f>
        <v>0</v>
      </c>
      <c r="B25" s="342">
        <f>IF(H25="",B21,IF(ISNA(VLOOKUP($H25,$H$12:$I24,2,FALSE)),1,0)+B21)</f>
        <v>0</v>
      </c>
      <c r="C25" s="36"/>
      <c r="D25" s="354"/>
      <c r="E25" s="355"/>
      <c r="F25" s="353"/>
      <c r="G25" s="346"/>
      <c r="H25" s="335"/>
      <c r="I25" s="280" t="s">
        <v>202</v>
      </c>
      <c r="J25" s="231"/>
      <c r="K25" s="311">
        <f>IF(H25="","",VLOOKUP("基準1と2",基準選択肢B,2,FALSE))</f>
      </c>
      <c r="L25" s="32"/>
    </row>
    <row r="26" spans="1:12" ht="36.75" customHeight="1">
      <c r="A26" s="342"/>
      <c r="B26" s="342"/>
      <c r="C26" s="36"/>
      <c r="D26" s="354"/>
      <c r="E26" s="355"/>
      <c r="F26" s="353"/>
      <c r="G26" s="346"/>
      <c r="H26" s="336"/>
      <c r="I26" s="280" t="s">
        <v>203</v>
      </c>
      <c r="J26" s="231"/>
      <c r="K26" s="312"/>
      <c r="L26" s="32"/>
    </row>
    <row r="27" spans="1:12" ht="24" customHeight="1">
      <c r="A27" s="343"/>
      <c r="B27" s="343"/>
      <c r="C27" s="36"/>
      <c r="D27" s="354"/>
      <c r="E27" s="355"/>
      <c r="F27" s="353"/>
      <c r="G27" s="346"/>
      <c r="H27" s="336"/>
      <c r="I27" s="280" t="s">
        <v>156</v>
      </c>
      <c r="J27" s="232"/>
      <c r="K27" s="312"/>
      <c r="L27" s="32"/>
    </row>
    <row r="28" spans="1:12" ht="24" customHeight="1">
      <c r="A28" s="343"/>
      <c r="B28" s="343"/>
      <c r="C28" s="36"/>
      <c r="D28" s="356"/>
      <c r="E28" s="357"/>
      <c r="F28" s="358"/>
      <c r="G28" s="347"/>
      <c r="H28" s="337"/>
      <c r="I28" s="280" t="s">
        <v>157</v>
      </c>
      <c r="J28" s="231"/>
      <c r="K28" s="344"/>
      <c r="L28" s="32"/>
    </row>
    <row r="29" spans="1:12" ht="36.75" customHeight="1">
      <c r="A29" s="342">
        <f>IF(H29="",A25,IF(ISNA(VLOOKUP($H29,$H$12:$I28,2,FALSE)),1,0)+A25)</f>
        <v>0</v>
      </c>
      <c r="B29" s="342">
        <f>IF(H29="",B25,IF(ISNA(VLOOKUP($H29,$H$12:$I28,2,FALSE)),1,0)+B25)</f>
        <v>0</v>
      </c>
      <c r="C29" s="36"/>
      <c r="D29" s="348" t="s">
        <v>169</v>
      </c>
      <c r="E29" s="349"/>
      <c r="F29" s="350"/>
      <c r="G29" s="329"/>
      <c r="H29" s="329"/>
      <c r="I29" s="230" t="s">
        <v>7</v>
      </c>
      <c r="J29" s="231"/>
      <c r="K29" s="311">
        <f>IF(H29="","",VLOOKUP("基準1",基準選択肢B,2,FALSE))</f>
      </c>
      <c r="L29" s="32"/>
    </row>
    <row r="30" spans="1:12" ht="28.5" customHeight="1">
      <c r="A30" s="343"/>
      <c r="B30" s="343"/>
      <c r="C30" s="36"/>
      <c r="D30" s="354"/>
      <c r="E30" s="355"/>
      <c r="F30" s="353"/>
      <c r="G30" s="330"/>
      <c r="H30" s="331"/>
      <c r="I30" s="230" t="s">
        <v>157</v>
      </c>
      <c r="J30" s="231"/>
      <c r="K30" s="344" t="e">
        <f>IF(#REF!="","",VLOOKUP(#REF!,'使用不可_選択肢'!$A$8:$C$11,2,FALSE))</f>
        <v>#REF!</v>
      </c>
      <c r="L30" s="32"/>
    </row>
    <row r="31" spans="1:12" ht="36.75" customHeight="1">
      <c r="A31" s="342">
        <f>IF(H31="",A29,IF(ISNA(VLOOKUP($H31,$H$12:$I30,2,FALSE)),1,0)+A29)</f>
        <v>0</v>
      </c>
      <c r="B31" s="342">
        <f>IF(H31="",B29,IF(ISNA(VLOOKUP($H31,$H$12:$I30,2,FALSE)),1,0)+B29)</f>
        <v>0</v>
      </c>
      <c r="C31" s="36"/>
      <c r="D31" s="354"/>
      <c r="E31" s="355"/>
      <c r="F31" s="353"/>
      <c r="G31" s="330"/>
      <c r="H31" s="329"/>
      <c r="I31" s="230" t="s">
        <v>7</v>
      </c>
      <c r="J31" s="231"/>
      <c r="K31" s="311">
        <f>IF(H31="","",VLOOKUP("基準1",基準選択肢B,2,FALSE))</f>
      </c>
      <c r="L31" s="32"/>
    </row>
    <row r="32" spans="1:12" ht="28.5" customHeight="1">
      <c r="A32" s="343"/>
      <c r="B32" s="343"/>
      <c r="C32" s="36"/>
      <c r="D32" s="354"/>
      <c r="E32" s="355"/>
      <c r="F32" s="353"/>
      <c r="G32" s="330"/>
      <c r="H32" s="331"/>
      <c r="I32" s="230" t="s">
        <v>157</v>
      </c>
      <c r="J32" s="231"/>
      <c r="K32" s="344" t="e">
        <f>IF(#REF!="","",VLOOKUP(#REF!,'使用不可_選択肢'!$A$8:$C$11,2,FALSE))</f>
        <v>#REF!</v>
      </c>
      <c r="L32" s="32"/>
    </row>
    <row r="33" spans="1:12" ht="36.75" customHeight="1">
      <c r="A33" s="342">
        <f>IF(H33="",A31,IF(ISNA(VLOOKUP($H33,$H$12:$I32,2,FALSE)),1,0)+A31)</f>
        <v>0</v>
      </c>
      <c r="B33" s="342">
        <f>IF(H33="",B31,IF(ISNA(VLOOKUP($H33,$H$12:$I32,2,FALSE)),1,0)+B31)</f>
        <v>0</v>
      </c>
      <c r="C33" s="36"/>
      <c r="D33" s="354"/>
      <c r="E33" s="355"/>
      <c r="F33" s="353"/>
      <c r="G33" s="330"/>
      <c r="H33" s="329"/>
      <c r="I33" s="230" t="s">
        <v>7</v>
      </c>
      <c r="J33" s="231"/>
      <c r="K33" s="311">
        <f>IF(H33="","",VLOOKUP("基準1",基準選択肢B,2,FALSE))</f>
      </c>
      <c r="L33" s="32"/>
    </row>
    <row r="34" spans="1:12" ht="27.75" customHeight="1">
      <c r="A34" s="343"/>
      <c r="B34" s="343"/>
      <c r="C34" s="36"/>
      <c r="D34" s="356"/>
      <c r="E34" s="357"/>
      <c r="F34" s="358"/>
      <c r="G34" s="331"/>
      <c r="H34" s="331"/>
      <c r="I34" s="230" t="s">
        <v>157</v>
      </c>
      <c r="J34" s="231"/>
      <c r="K34" s="344" t="e">
        <f>IF(#REF!="","",VLOOKUP(#REF!,'使用不可_選択肢'!$A$8:$C$11,2,FALSE))</f>
        <v>#REF!</v>
      </c>
      <c r="L34" s="32"/>
    </row>
    <row r="35" spans="1:12" ht="24" customHeight="1">
      <c r="A35" s="342">
        <f>IF(H35="",A33,IF(ISNA(VLOOKUP($H35,$H$12:$I34,2,FALSE)),1,0)+A33)</f>
        <v>0</v>
      </c>
      <c r="B35" s="342">
        <f>IF(H35="",B33,IF(ISNA(VLOOKUP($H35,$H$12:$I34,2,FALSE)),1,0)+B33)</f>
        <v>0</v>
      </c>
      <c r="C35" s="36"/>
      <c r="D35" s="348" t="s">
        <v>232</v>
      </c>
      <c r="E35" s="349"/>
      <c r="F35" s="350"/>
      <c r="G35" s="329"/>
      <c r="H35" s="329"/>
      <c r="I35" s="230" t="s">
        <v>8</v>
      </c>
      <c r="J35" s="228"/>
      <c r="K35" s="311">
        <f>IF(H35="","",IF(J37="有",VLOOKUP("基準1と8-2",基準選択肢B,2,FALSE),IF(J37="無",VLOOKUP("基準1と8-1",基準選択肢B,2,FALSE),"")))</f>
      </c>
      <c r="L35" s="32"/>
    </row>
    <row r="36" spans="1:12" ht="24" customHeight="1">
      <c r="A36" s="343"/>
      <c r="B36" s="343"/>
      <c r="C36" s="36"/>
      <c r="D36" s="354"/>
      <c r="E36" s="355"/>
      <c r="F36" s="353"/>
      <c r="G36" s="330"/>
      <c r="H36" s="330"/>
      <c r="I36" s="230" t="s">
        <v>157</v>
      </c>
      <c r="J36" s="228"/>
      <c r="K36" s="312"/>
      <c r="L36" s="32"/>
    </row>
    <row r="37" spans="1:12" ht="63.75" customHeight="1">
      <c r="A37" s="361"/>
      <c r="B37" s="361"/>
      <c r="C37" s="36"/>
      <c r="D37" s="354"/>
      <c r="E37" s="355"/>
      <c r="F37" s="353"/>
      <c r="G37" s="330"/>
      <c r="H37" s="367"/>
      <c r="I37" s="233" t="s">
        <v>110</v>
      </c>
      <c r="J37" s="228"/>
      <c r="K37" s="313"/>
      <c r="L37" s="32"/>
    </row>
    <row r="38" spans="1:12" ht="24" customHeight="1">
      <c r="A38" s="342">
        <f>IF(H38="",A35,IF(ISNA(VLOOKUP($H38,$H$12:$I36,2,FALSE)),1,0)+A35)</f>
        <v>0</v>
      </c>
      <c r="B38" s="342">
        <f>IF(H38="",B35,IF(ISNA(VLOOKUP($H38,$H$12:$I36,2,FALSE)),1,0)+B35)</f>
        <v>0</v>
      </c>
      <c r="C38" s="36"/>
      <c r="D38" s="354"/>
      <c r="E38" s="355"/>
      <c r="F38" s="353"/>
      <c r="G38" s="330"/>
      <c r="H38" s="329"/>
      <c r="I38" s="230" t="s">
        <v>8</v>
      </c>
      <c r="J38" s="228"/>
      <c r="K38" s="311">
        <f>IF(H38="","",IF(J40="有",VLOOKUP("基準1と8-2",基準選択肢B,2,FALSE),IF(J40="無",VLOOKUP("基準1と8-1",基準選択肢B,2,FALSE),"")))</f>
      </c>
      <c r="L38" s="32"/>
    </row>
    <row r="39" spans="1:12" ht="24" customHeight="1">
      <c r="A39" s="343"/>
      <c r="B39" s="343"/>
      <c r="C39" s="36"/>
      <c r="D39" s="354"/>
      <c r="E39" s="355"/>
      <c r="F39" s="353"/>
      <c r="G39" s="330"/>
      <c r="H39" s="330"/>
      <c r="I39" s="230" t="s">
        <v>157</v>
      </c>
      <c r="J39" s="228"/>
      <c r="K39" s="312"/>
      <c r="L39" s="32"/>
    </row>
    <row r="40" spans="1:12" ht="63.75" customHeight="1">
      <c r="A40" s="361"/>
      <c r="B40" s="361"/>
      <c r="C40" s="36"/>
      <c r="D40" s="354"/>
      <c r="E40" s="355"/>
      <c r="F40" s="353"/>
      <c r="G40" s="330"/>
      <c r="H40" s="367"/>
      <c r="I40" s="233" t="s">
        <v>110</v>
      </c>
      <c r="J40" s="228"/>
      <c r="K40" s="313"/>
      <c r="L40" s="32"/>
    </row>
    <row r="41" spans="1:12" ht="24" customHeight="1">
      <c r="A41" s="342">
        <f>IF(H41="",A38,IF(ISNA(VLOOKUP($H41,$H$12:$I39,2,FALSE)),1,0)+A38)</f>
        <v>0</v>
      </c>
      <c r="B41" s="342">
        <f>IF(H41="",B38,IF(ISNA(VLOOKUP($H41,$H$12:$I39,2,FALSE)),1,0)+B38)</f>
        <v>0</v>
      </c>
      <c r="C41" s="36"/>
      <c r="D41" s="354"/>
      <c r="E41" s="355"/>
      <c r="F41" s="353"/>
      <c r="G41" s="330"/>
      <c r="H41" s="329"/>
      <c r="I41" s="230" t="s">
        <v>8</v>
      </c>
      <c r="J41" s="228"/>
      <c r="K41" s="311">
        <f>IF(H41="","",IF(J43="有",VLOOKUP("基準1と8-2",基準選択肢B,2,FALSE),IF(J43="無",VLOOKUP("基準1と8-1",基準選択肢B,2,FALSE),"")))</f>
      </c>
      <c r="L41" s="32"/>
    </row>
    <row r="42" spans="1:12" ht="24" customHeight="1">
      <c r="A42" s="343"/>
      <c r="B42" s="343"/>
      <c r="C42" s="36"/>
      <c r="D42" s="354"/>
      <c r="E42" s="355"/>
      <c r="F42" s="353"/>
      <c r="G42" s="330"/>
      <c r="H42" s="330"/>
      <c r="I42" s="230" t="s">
        <v>157</v>
      </c>
      <c r="J42" s="228"/>
      <c r="K42" s="312"/>
      <c r="L42" s="32"/>
    </row>
    <row r="43" spans="1:12" ht="63.75" customHeight="1">
      <c r="A43" s="361"/>
      <c r="B43" s="361"/>
      <c r="C43" s="36"/>
      <c r="D43" s="364"/>
      <c r="E43" s="365"/>
      <c r="F43" s="366"/>
      <c r="G43" s="367"/>
      <c r="H43" s="367"/>
      <c r="I43" s="233" t="s">
        <v>110</v>
      </c>
      <c r="J43" s="228"/>
      <c r="K43" s="313"/>
      <c r="L43" s="32"/>
    </row>
    <row r="44" spans="1:12" ht="24" customHeight="1">
      <c r="A44" s="342">
        <f>IF(H44="",A41,IF(ISNA(VLOOKUP($H44,$H$12:$I42,2,FALSE)),1,0)+A41)</f>
        <v>0</v>
      </c>
      <c r="B44" s="342">
        <f>IF(H44="",B41,IF(ISNA(VLOOKUP($H44,$H$12:$I42,2,FALSE)),1,0)+B41)</f>
        <v>0</v>
      </c>
      <c r="C44" s="36"/>
      <c r="D44" s="348" t="s">
        <v>233</v>
      </c>
      <c r="E44" s="349"/>
      <c r="F44" s="350"/>
      <c r="G44" s="362"/>
      <c r="H44" s="362"/>
      <c r="I44" s="139" t="s">
        <v>196</v>
      </c>
      <c r="J44" s="228"/>
      <c r="K44" s="311">
        <f>IF(H44="","",IF(J46="有",VLOOKUP("基準1と8-2",基準選択肢B,2,FALSE),IF(J46="無",VLOOKUP("基準1と8-1",基準選択肢B,2,FALSE),"")))</f>
      </c>
      <c r="L44" s="32"/>
    </row>
    <row r="45" spans="1:12" ht="24" customHeight="1">
      <c r="A45" s="343"/>
      <c r="B45" s="343"/>
      <c r="C45" s="36"/>
      <c r="D45" s="354"/>
      <c r="E45" s="355"/>
      <c r="F45" s="353"/>
      <c r="G45" s="362"/>
      <c r="H45" s="362"/>
      <c r="I45" s="230" t="s">
        <v>157</v>
      </c>
      <c r="J45" s="228"/>
      <c r="K45" s="312"/>
      <c r="L45" s="32"/>
    </row>
    <row r="46" spans="1:12" ht="63.75" customHeight="1">
      <c r="A46" s="361"/>
      <c r="B46" s="361"/>
      <c r="C46" s="36"/>
      <c r="D46" s="354"/>
      <c r="E46" s="355"/>
      <c r="F46" s="353"/>
      <c r="G46" s="362"/>
      <c r="H46" s="363"/>
      <c r="I46" s="233" t="s">
        <v>110</v>
      </c>
      <c r="J46" s="228"/>
      <c r="K46" s="313"/>
      <c r="L46" s="32"/>
    </row>
    <row r="47" spans="1:12" ht="24" customHeight="1">
      <c r="A47" s="342">
        <f>IF(H47="",A44,IF(ISNA(VLOOKUP($H47,$H$12:$I45,2,FALSE)),1,0)+A44)</f>
        <v>0</v>
      </c>
      <c r="B47" s="342">
        <f>IF(H47="",B44,IF(ISNA(VLOOKUP($H47,$H$12:$I45,2,FALSE)),1,0)+B44)</f>
        <v>0</v>
      </c>
      <c r="C47" s="36"/>
      <c r="D47" s="354"/>
      <c r="E47" s="355"/>
      <c r="F47" s="353"/>
      <c r="G47" s="362"/>
      <c r="H47" s="362"/>
      <c r="I47" s="139" t="s">
        <v>196</v>
      </c>
      <c r="J47" s="228"/>
      <c r="K47" s="311">
        <f>IF(H47="","",IF(J49="有",VLOOKUP("基準1と8-2",基準選択肢B,2,FALSE),IF(J49="無",VLOOKUP("基準1と8-1",基準選択肢B,2,FALSE),"")))</f>
      </c>
      <c r="L47" s="32"/>
    </row>
    <row r="48" spans="1:12" ht="24" customHeight="1">
      <c r="A48" s="343"/>
      <c r="B48" s="343"/>
      <c r="C48" s="36"/>
      <c r="D48" s="354"/>
      <c r="E48" s="355"/>
      <c r="F48" s="353"/>
      <c r="G48" s="362"/>
      <c r="H48" s="362"/>
      <c r="I48" s="230" t="s">
        <v>157</v>
      </c>
      <c r="J48" s="228"/>
      <c r="K48" s="312"/>
      <c r="L48" s="32"/>
    </row>
    <row r="49" spans="1:12" ht="63.75" customHeight="1">
      <c r="A49" s="361"/>
      <c r="B49" s="361"/>
      <c r="C49" s="36"/>
      <c r="D49" s="354"/>
      <c r="E49" s="355"/>
      <c r="F49" s="353"/>
      <c r="G49" s="362"/>
      <c r="H49" s="363"/>
      <c r="I49" s="233" t="s">
        <v>110</v>
      </c>
      <c r="J49" s="228"/>
      <c r="K49" s="313"/>
      <c r="L49" s="32"/>
    </row>
    <row r="50" spans="1:12" ht="24" customHeight="1">
      <c r="A50" s="342">
        <f>IF(H50="",A47,IF(ISNA(VLOOKUP($H50,$H$12:$I48,2,FALSE)),1,0)+A47)</f>
        <v>0</v>
      </c>
      <c r="B50" s="342">
        <f>IF(H50="",B47,IF(ISNA(VLOOKUP($H50,$H$12:$I48,2,FALSE)),1,0)+B47)</f>
        <v>0</v>
      </c>
      <c r="C50" s="36"/>
      <c r="D50" s="354"/>
      <c r="E50" s="355"/>
      <c r="F50" s="353"/>
      <c r="G50" s="362"/>
      <c r="H50" s="362"/>
      <c r="I50" s="139" t="s">
        <v>196</v>
      </c>
      <c r="J50" s="228"/>
      <c r="K50" s="311">
        <f>IF(H50="","",IF(J52="有",VLOOKUP("基準1と8-2",基準選択肢B,2,FALSE),IF(J52="無",VLOOKUP("基準1と8-1",基準選択肢B,2,FALSE),"")))</f>
      </c>
      <c r="L50" s="32"/>
    </row>
    <row r="51" spans="1:12" ht="24" customHeight="1">
      <c r="A51" s="343"/>
      <c r="B51" s="343"/>
      <c r="C51" s="36"/>
      <c r="D51" s="354"/>
      <c r="E51" s="355"/>
      <c r="F51" s="353"/>
      <c r="G51" s="362"/>
      <c r="H51" s="362"/>
      <c r="I51" s="230" t="s">
        <v>157</v>
      </c>
      <c r="J51" s="228"/>
      <c r="K51" s="312"/>
      <c r="L51" s="32"/>
    </row>
    <row r="52" spans="1:12" ht="63.75" customHeight="1">
      <c r="A52" s="361"/>
      <c r="B52" s="361"/>
      <c r="C52" s="36"/>
      <c r="D52" s="364"/>
      <c r="E52" s="365"/>
      <c r="F52" s="366"/>
      <c r="G52" s="363"/>
      <c r="H52" s="363"/>
      <c r="I52" s="233" t="s">
        <v>110</v>
      </c>
      <c r="J52" s="228"/>
      <c r="K52" s="313"/>
      <c r="L52" s="32"/>
    </row>
    <row r="53" spans="1:12" ht="18.75">
      <c r="A53" s="32"/>
      <c r="B53" s="32"/>
      <c r="C53" s="32"/>
      <c r="D53" s="163"/>
      <c r="E53" s="163"/>
      <c r="F53" s="163"/>
      <c r="G53" s="163"/>
      <c r="H53" s="163"/>
      <c r="I53" s="163"/>
      <c r="J53" s="163"/>
      <c r="K53" s="163"/>
      <c r="L53" s="32"/>
    </row>
    <row r="54" spans="1:12" ht="24.75" customHeight="1">
      <c r="A54" s="32"/>
      <c r="B54" s="32"/>
      <c r="C54" s="32"/>
      <c r="D54" s="380" t="s">
        <v>6</v>
      </c>
      <c r="E54" s="381"/>
      <c r="F54" s="382"/>
      <c r="G54" s="170" t="s">
        <v>137</v>
      </c>
      <c r="H54" s="377"/>
      <c r="I54" s="378"/>
      <c r="J54" s="171">
        <f>IF(ISNA(VLOOKUP(1,$B$12:$H$51,7,FALSE)),"",VLOOKUP(1,$B$12:$H$51,7,FALSE))</f>
      </c>
      <c r="K54" s="379" t="s">
        <v>198</v>
      </c>
      <c r="L54" s="32"/>
    </row>
    <row r="55" spans="1:12" ht="24.75" customHeight="1">
      <c r="A55" s="32"/>
      <c r="B55" s="32"/>
      <c r="C55" s="32"/>
      <c r="D55" s="383"/>
      <c r="E55" s="384"/>
      <c r="F55" s="385"/>
      <c r="G55" s="170" t="s">
        <v>138</v>
      </c>
      <c r="H55" s="377"/>
      <c r="I55" s="378"/>
      <c r="J55" s="171">
        <f>IF(ISNA(VLOOKUP(2,$B$12:$H$51,7,FALSE)),"",VLOOKUP(2,$B$12:$H$51,7,FALSE))</f>
      </c>
      <c r="K55" s="379"/>
      <c r="L55" s="32"/>
    </row>
    <row r="56" spans="1:12" ht="24.75" customHeight="1">
      <c r="A56" s="32"/>
      <c r="B56" s="32"/>
      <c r="C56" s="32"/>
      <c r="D56" s="383"/>
      <c r="E56" s="384"/>
      <c r="F56" s="385"/>
      <c r="G56" s="170" t="s">
        <v>139</v>
      </c>
      <c r="H56" s="377"/>
      <c r="I56" s="378"/>
      <c r="J56" s="171">
        <f>IF(ISNA(VLOOKUP(3,$B$12:$H$51,7,FALSE)),"",VLOOKUP(3,$B$12:$H$51,7,FALSE))</f>
      </c>
      <c r="K56" s="379"/>
      <c r="L56" s="32"/>
    </row>
    <row r="57" spans="1:12" ht="24.75" customHeight="1">
      <c r="A57" s="32"/>
      <c r="B57" s="32"/>
      <c r="C57" s="32"/>
      <c r="D57" s="383"/>
      <c r="E57" s="384"/>
      <c r="F57" s="385"/>
      <c r="G57" s="170" t="s">
        <v>140</v>
      </c>
      <c r="H57" s="377"/>
      <c r="I57" s="378"/>
      <c r="J57" s="171">
        <f>IF(ISNA(VLOOKUP(4,$B$12:$H$51,7,FALSE)),"",VLOOKUP(4,$B$12:$H$51,7,FALSE))</f>
      </c>
      <c r="K57" s="379"/>
      <c r="L57" s="32"/>
    </row>
    <row r="58" spans="1:12" ht="24.75" customHeight="1">
      <c r="A58" s="32"/>
      <c r="B58" s="32"/>
      <c r="C58" s="32"/>
      <c r="D58" s="386"/>
      <c r="E58" s="387"/>
      <c r="F58" s="388"/>
      <c r="G58" s="170" t="s">
        <v>141</v>
      </c>
      <c r="H58" s="377"/>
      <c r="I58" s="378"/>
      <c r="J58" s="171">
        <f>IF(ISNA(VLOOKUP(5,$B$12:$H$51,7,FALSE)),"",VLOOKUP(5,$B$12:$H$51,7,FALSE))</f>
      </c>
      <c r="K58" s="379"/>
      <c r="L58" s="32"/>
    </row>
    <row r="59" spans="1:12" ht="24.75" customHeight="1">
      <c r="A59" s="32"/>
      <c r="B59" s="32"/>
      <c r="C59" s="32"/>
      <c r="D59" s="163"/>
      <c r="E59" s="163"/>
      <c r="F59" s="163"/>
      <c r="G59" s="163"/>
      <c r="H59" s="163"/>
      <c r="I59" s="163"/>
      <c r="J59" s="163"/>
      <c r="K59" s="163"/>
      <c r="L59" s="32"/>
    </row>
    <row r="60" spans="1:12" ht="57" customHeight="1">
      <c r="A60" s="32"/>
      <c r="B60" s="32"/>
      <c r="C60" s="32"/>
      <c r="D60" s="374" t="str">
        <f>IF($G$12="はい","本研究は、企業等が製造または販売する可能性のある薬剤を対象とする研究になります。
様式C（研究者利益相反申告書）へ進み、自ら記載するとともに、利益相反管理が必要な者に対し、様式Cの記入と所属機関事務局への提出を依頼してください。","本研究は、企業等が製造または販売する可能性のある薬剤を対象とする研究ではないため、様式E（利益相反管理計画書）へ進み当該シートを完成させ、
様式A（利益相反管理基準）と様式Eを認定臨床研究審査委員会へ提出してください。")</f>
        <v>本研究は、企業等が製造または販売する可能性のある薬剤を対象とする研究ではないため、様式E（利益相反管理計画書）へ進み当該シートを完成させ、
様式A（利益相反管理基準）と様式Eを認定臨床研究審査委員会へ提出してください。</v>
      </c>
      <c r="E60" s="375"/>
      <c r="F60" s="375"/>
      <c r="G60" s="376"/>
      <c r="H60" s="376"/>
      <c r="I60" s="376"/>
      <c r="J60" s="376"/>
      <c r="K60" s="376"/>
      <c r="L60" s="32"/>
    </row>
    <row r="61" spans="1:12" ht="10.5" customHeight="1">
      <c r="A61" s="32"/>
      <c r="B61" s="32"/>
      <c r="C61" s="37"/>
      <c r="D61" s="172"/>
      <c r="E61" s="172"/>
      <c r="F61" s="172"/>
      <c r="G61" s="172"/>
      <c r="H61" s="172"/>
      <c r="I61" s="172"/>
      <c r="J61" s="172"/>
      <c r="K61" s="172"/>
      <c r="L61" s="37"/>
    </row>
    <row r="62" spans="1:12" ht="18.75">
      <c r="A62" s="32"/>
      <c r="B62" s="32"/>
      <c r="C62" s="32"/>
      <c r="D62" s="163"/>
      <c r="E62" s="163"/>
      <c r="F62" s="163"/>
      <c r="G62" s="163"/>
      <c r="H62" s="163"/>
      <c r="I62" s="163"/>
      <c r="J62" s="163"/>
      <c r="K62" s="163"/>
      <c r="L62" s="32"/>
    </row>
  </sheetData>
  <sheetProtection sheet="1" formatCells="0" selectLockedCells="1"/>
  <mergeCells count="74">
    <mergeCell ref="A35:A37"/>
    <mergeCell ref="A38:A40"/>
    <mergeCell ref="A41:A43"/>
    <mergeCell ref="A44:A46"/>
    <mergeCell ref="A47:A49"/>
    <mergeCell ref="A50:A52"/>
    <mergeCell ref="A17:A20"/>
    <mergeCell ref="A21:A24"/>
    <mergeCell ref="A25:A28"/>
    <mergeCell ref="A29:A30"/>
    <mergeCell ref="A31:A32"/>
    <mergeCell ref="A33:A34"/>
    <mergeCell ref="D8:H9"/>
    <mergeCell ref="D60:K60"/>
    <mergeCell ref="H54:I54"/>
    <mergeCell ref="K54:K58"/>
    <mergeCell ref="H55:I55"/>
    <mergeCell ref="H58:I58"/>
    <mergeCell ref="D54:F58"/>
    <mergeCell ref="H57:I57"/>
    <mergeCell ref="H56:I56"/>
    <mergeCell ref="H35:H37"/>
    <mergeCell ref="H38:H40"/>
    <mergeCell ref="H41:H43"/>
    <mergeCell ref="G35:G43"/>
    <mergeCell ref="D35:F43"/>
    <mergeCell ref="H44:H46"/>
    <mergeCell ref="H47:H49"/>
    <mergeCell ref="H50:H52"/>
    <mergeCell ref="B50:B52"/>
    <mergeCell ref="B47:B49"/>
    <mergeCell ref="B44:B46"/>
    <mergeCell ref="D44:F52"/>
    <mergeCell ref="G44:G52"/>
    <mergeCell ref="B33:B34"/>
    <mergeCell ref="H33:H34"/>
    <mergeCell ref="K33:K34"/>
    <mergeCell ref="D29:F34"/>
    <mergeCell ref="K29:K30"/>
    <mergeCell ref="B41:B43"/>
    <mergeCell ref="B38:B40"/>
    <mergeCell ref="B35:B37"/>
    <mergeCell ref="K35:K37"/>
    <mergeCell ref="K38:K40"/>
    <mergeCell ref="K25:K28"/>
    <mergeCell ref="D17:F28"/>
    <mergeCell ref="K17:K20"/>
    <mergeCell ref="D5:D6"/>
    <mergeCell ref="B31:B32"/>
    <mergeCell ref="H31:H32"/>
    <mergeCell ref="K31:K32"/>
    <mergeCell ref="B29:B30"/>
    <mergeCell ref="G29:G34"/>
    <mergeCell ref="H29:H30"/>
    <mergeCell ref="D3:E3"/>
    <mergeCell ref="D4:K4"/>
    <mergeCell ref="I11:J11"/>
    <mergeCell ref="B21:B24"/>
    <mergeCell ref="H21:H24"/>
    <mergeCell ref="K21:K24"/>
    <mergeCell ref="B17:B20"/>
    <mergeCell ref="G17:G28"/>
    <mergeCell ref="H17:H20"/>
    <mergeCell ref="B25:B28"/>
    <mergeCell ref="K44:K46"/>
    <mergeCell ref="K47:K49"/>
    <mergeCell ref="K50:K52"/>
    <mergeCell ref="I12:I16"/>
    <mergeCell ref="E5:H6"/>
    <mergeCell ref="D12:F16"/>
    <mergeCell ref="G12:G16"/>
    <mergeCell ref="D11:F11"/>
    <mergeCell ref="K41:K43"/>
    <mergeCell ref="H25:H28"/>
  </mergeCells>
  <conditionalFormatting sqref="D60:K60">
    <cfRule type="expression" priority="191" dxfId="1086">
      <formula>$G$12="いいえ"</formula>
    </cfRule>
    <cfRule type="expression" priority="192" dxfId="1087">
      <formula>$G$12="はい"</formula>
    </cfRule>
  </conditionalFormatting>
  <conditionalFormatting sqref="G12:G51">
    <cfRule type="expression" priority="67" dxfId="2">
      <formula>$G12=""</formula>
    </cfRule>
  </conditionalFormatting>
  <conditionalFormatting sqref="H54:H58">
    <cfRule type="expression" priority="68" dxfId="0">
      <formula>$J54=""</formula>
    </cfRule>
    <cfRule type="expression" priority="69" dxfId="2">
      <formula>H54=""</formula>
    </cfRule>
  </conditionalFormatting>
  <conditionalFormatting sqref="K17:K28 J21 J25 J29 J31 J33 J35 J38 J41 J44 J47 J50">
    <cfRule type="expression" priority="5" dxfId="0">
      <formula>$H17=""</formula>
    </cfRule>
  </conditionalFormatting>
  <conditionalFormatting sqref="H29:H34">
    <cfRule type="expression" priority="14" dxfId="0">
      <formula>$G$29=""</formula>
    </cfRule>
    <cfRule type="expression" priority="58" dxfId="0">
      <formula>$G$29="いいえ"</formula>
    </cfRule>
    <cfRule type="expression" priority="59" dxfId="55">
      <formula>H29=""</formula>
    </cfRule>
  </conditionalFormatting>
  <conditionalFormatting sqref="H17:H28">
    <cfRule type="expression" priority="15" dxfId="0">
      <formula>$G$17=""</formula>
    </cfRule>
    <cfRule type="expression" priority="61" dxfId="0">
      <formula>$G$17="いいえ"</formula>
    </cfRule>
    <cfRule type="expression" priority="62" dxfId="55">
      <formula>H17=""</formula>
    </cfRule>
  </conditionalFormatting>
  <conditionalFormatting sqref="K35:K36 K38:K39 K41:K42 K44:K45 K47:K48 K50:K51">
    <cfRule type="expression" priority="53" dxfId="0">
      <formula>$H35=""</formula>
    </cfRule>
  </conditionalFormatting>
  <conditionalFormatting sqref="I44:I45 I47:I52">
    <cfRule type="expression" priority="45" dxfId="0">
      <formula>$G$44="いいえ"</formula>
    </cfRule>
  </conditionalFormatting>
  <conditionalFormatting sqref="I29:I34">
    <cfRule type="expression" priority="47" dxfId="0">
      <formula>$G$29="いいえ"</formula>
    </cfRule>
    <cfRule type="expression" priority="48" dxfId="55">
      <formula>I29=""</formula>
    </cfRule>
  </conditionalFormatting>
  <conditionalFormatting sqref="I12">
    <cfRule type="expression" priority="51" dxfId="0">
      <formula>$G$12="いいえ"</formula>
    </cfRule>
    <cfRule type="expression" priority="52" dxfId="55">
      <formula>I12=""</formula>
    </cfRule>
  </conditionalFormatting>
  <conditionalFormatting sqref="I17:I28">
    <cfRule type="expression" priority="49" dxfId="0">
      <formula>$G$17="いいえ"</formula>
    </cfRule>
    <cfRule type="expression" priority="50" dxfId="55">
      <formula>I17=""</formula>
    </cfRule>
  </conditionalFormatting>
  <conditionalFormatting sqref="I35:I39 I41:I42">
    <cfRule type="expression" priority="46" dxfId="0">
      <formula>$G$35="いいえ"</formula>
    </cfRule>
  </conditionalFormatting>
  <conditionalFormatting sqref="H15:H16">
    <cfRule type="expression" priority="43" dxfId="0">
      <formula>$G$12="いいえ"</formula>
    </cfRule>
    <cfRule type="expression" priority="44" dxfId="55">
      <formula>H15=""</formula>
    </cfRule>
  </conditionalFormatting>
  <conditionalFormatting sqref="J12:J16">
    <cfRule type="expression" priority="65" dxfId="0">
      <formula>$H12=""</formula>
    </cfRule>
    <cfRule type="expression" priority="66" dxfId="55">
      <formula>J12=""</formula>
    </cfRule>
  </conditionalFormatting>
  <conditionalFormatting sqref="K29:K34">
    <cfRule type="expression" priority="42" dxfId="0">
      <formula>$H29=""</formula>
    </cfRule>
  </conditionalFormatting>
  <conditionalFormatting sqref="K12:K16">
    <cfRule type="expression" priority="41" dxfId="0">
      <formula>$H12=""</formula>
    </cfRule>
  </conditionalFormatting>
  <conditionalFormatting sqref="J37">
    <cfRule type="expression" priority="39" dxfId="0">
      <formula>$H35=""</formula>
    </cfRule>
    <cfRule type="expression" priority="40" dxfId="2">
      <formula>J37=""</formula>
    </cfRule>
  </conditionalFormatting>
  <conditionalFormatting sqref="I40">
    <cfRule type="expression" priority="38" dxfId="0">
      <formula>$G$35="いいえ"</formula>
    </cfRule>
  </conditionalFormatting>
  <conditionalFormatting sqref="J40">
    <cfRule type="expression" priority="36" dxfId="0">
      <formula>$H38=""</formula>
    </cfRule>
    <cfRule type="expression" priority="37" dxfId="2">
      <formula>J40=""</formula>
    </cfRule>
  </conditionalFormatting>
  <conditionalFormatting sqref="I43">
    <cfRule type="expression" priority="35" dxfId="0">
      <formula>$G$35="いいえ"</formula>
    </cfRule>
  </conditionalFormatting>
  <conditionalFormatting sqref="J43">
    <cfRule type="expression" priority="33" dxfId="0">
      <formula>$H41=""</formula>
    </cfRule>
    <cfRule type="expression" priority="34" dxfId="2">
      <formula>J43=""</formula>
    </cfRule>
  </conditionalFormatting>
  <conditionalFormatting sqref="J46">
    <cfRule type="expression" priority="31" dxfId="0">
      <formula>$H44=""</formula>
    </cfRule>
    <cfRule type="expression" priority="32" dxfId="2">
      <formula>J46=""</formula>
    </cfRule>
  </conditionalFormatting>
  <conditionalFormatting sqref="J49">
    <cfRule type="expression" priority="29" dxfId="0">
      <formula>$H47=""</formula>
    </cfRule>
    <cfRule type="expression" priority="30" dxfId="2">
      <formula>J49=""</formula>
    </cfRule>
  </conditionalFormatting>
  <conditionalFormatting sqref="J52">
    <cfRule type="expression" priority="27" dxfId="0">
      <formula>$H50=""</formula>
    </cfRule>
    <cfRule type="expression" priority="28" dxfId="2">
      <formula>J52=""</formula>
    </cfRule>
  </conditionalFormatting>
  <conditionalFormatting sqref="I46">
    <cfRule type="expression" priority="26" dxfId="0">
      <formula>$G$44="いいえ"</formula>
    </cfRule>
  </conditionalFormatting>
  <conditionalFormatting sqref="J18 J22 J26 J30 J32 J34 J36 J39 J42 J45 J48 J51">
    <cfRule type="expression" priority="1" dxfId="0">
      <formula>$H17=""</formula>
    </cfRule>
    <cfRule type="expression" priority="2" dxfId="2">
      <formula>J18=""</formula>
    </cfRule>
  </conditionalFormatting>
  <conditionalFormatting sqref="J20 J24 J28">
    <cfRule type="expression" priority="22" dxfId="0">
      <formula>$H17=""</formula>
    </cfRule>
    <cfRule type="expression" priority="23" dxfId="2">
      <formula>J20=""</formula>
    </cfRule>
  </conditionalFormatting>
  <conditionalFormatting sqref="J17">
    <cfRule type="expression" priority="4" dxfId="0">
      <formula>$H17=""</formula>
    </cfRule>
  </conditionalFormatting>
  <conditionalFormatting sqref="J19 J23 J27">
    <cfRule type="expression" priority="18" dxfId="0">
      <formula>$H17=""</formula>
    </cfRule>
    <cfRule type="expression" priority="19" dxfId="55">
      <formula>J19=""</formula>
    </cfRule>
  </conditionalFormatting>
  <conditionalFormatting sqref="J54:J58">
    <cfRule type="expression" priority="17" dxfId="0">
      <formula>J54=""</formula>
    </cfRule>
  </conditionalFormatting>
  <conditionalFormatting sqref="H12:H16">
    <cfRule type="expression" priority="16" dxfId="0">
      <formula>$G$12=""</formula>
    </cfRule>
    <cfRule type="expression" priority="63" dxfId="0">
      <formula>$G$12="いいえ"</formula>
    </cfRule>
    <cfRule type="expression" priority="64" dxfId="55">
      <formula>H12=""</formula>
    </cfRule>
  </conditionalFormatting>
  <conditionalFormatting sqref="H35:H43">
    <cfRule type="expression" priority="13" dxfId="0">
      <formula>$G$35=""</formula>
    </cfRule>
    <cfRule type="expression" priority="56" dxfId="0">
      <formula>$G$35="いいえ"</formula>
    </cfRule>
    <cfRule type="expression" priority="57" dxfId="55">
      <formula>H35=""</formula>
    </cfRule>
  </conditionalFormatting>
  <conditionalFormatting sqref="H44:H52">
    <cfRule type="expression" priority="12" dxfId="0">
      <formula>$G$44=""</formula>
    </cfRule>
    <cfRule type="expression" priority="54" dxfId="0">
      <formula>$G$44="いいえ"</formula>
    </cfRule>
    <cfRule type="expression" priority="55" dxfId="55">
      <formula>H44=""</formula>
    </cfRule>
  </conditionalFormatting>
  <conditionalFormatting sqref="J17 J21 J25">
    <cfRule type="expression" priority="11" dxfId="731">
      <formula>J17=""</formula>
    </cfRule>
  </conditionalFormatting>
  <conditionalFormatting sqref="J29 J31 J33 J35 J38 J41 J44 J47 J50">
    <cfRule type="expression" priority="60" dxfId="55">
      <formula>J29=""</formula>
    </cfRule>
  </conditionalFormatting>
  <conditionalFormatting sqref="K6:K8">
    <cfRule type="expression" priority="9" dxfId="0">
      <formula>K6=""</formula>
    </cfRule>
  </conditionalFormatting>
  <conditionalFormatting sqref="K5">
    <cfRule type="expression" priority="8" dxfId="55">
      <formula>$K$5=""</formula>
    </cfRule>
  </conditionalFormatting>
  <conditionalFormatting sqref="K9">
    <cfRule type="expression" priority="7" dxfId="55">
      <formula>$K$9=""</formula>
    </cfRule>
  </conditionalFormatting>
  <conditionalFormatting sqref="E5">
    <cfRule type="expression" priority="10" dxfId="0">
      <formula>$E$5=""</formula>
    </cfRule>
  </conditionalFormatting>
  <conditionalFormatting sqref="J17">
    <cfRule type="expression" priority="20" dxfId="55" stopIfTrue="1">
      <formula>$J$17="その他"</formula>
    </cfRule>
  </conditionalFormatting>
  <conditionalFormatting sqref="J21">
    <cfRule type="expression" priority="21" dxfId="55" stopIfTrue="1">
      <formula>$J$21="その他"</formula>
    </cfRule>
  </conditionalFormatting>
  <conditionalFormatting sqref="J25">
    <cfRule type="expression" priority="6" dxfId="55" stopIfTrue="1">
      <formula>$J$25="その他"</formula>
    </cfRule>
  </conditionalFormatting>
  <conditionalFormatting sqref="J18">
    <cfRule type="expression" priority="3" dxfId="55" stopIfTrue="1">
      <formula>$J$18="間接"</formula>
    </cfRule>
  </conditionalFormatting>
  <conditionalFormatting sqref="J22">
    <cfRule type="expression" priority="25" dxfId="55" stopIfTrue="1">
      <formula>$J$22="間接"</formula>
    </cfRule>
  </conditionalFormatting>
  <conditionalFormatting sqref="J26">
    <cfRule type="expression" priority="24" dxfId="55" stopIfTrue="1">
      <formula>$J$26="間接"</formula>
    </cfRule>
  </conditionalFormatting>
  <dataValidations count="7">
    <dataValidation type="list" allowBlank="1" showInputMessage="1" sqref="J18 J22 J26">
      <formula1>"直接,間接"</formula1>
    </dataValidation>
    <dataValidation type="list" showInputMessage="1" showErrorMessage="1" sqref="R17:R18">
      <formula1>"はい, いいえ"</formula1>
    </dataValidation>
    <dataValidation type="list" allowBlank="1" showInputMessage="1" showErrorMessage="1" sqref="H54:I58">
      <formula1>"企業,企業以外(NPO法人等)"</formula1>
    </dataValidation>
    <dataValidation type="list" allowBlank="1" showInputMessage="1" showErrorMessage="1" sqref="G12 G17:G42 G44:G51">
      <formula1>"はい,いいえ"</formula1>
    </dataValidation>
    <dataValidation type="list" allowBlank="1" showInputMessage="1" showErrorMessage="1" sqref="J37 J40 J43 J46 J49 J52">
      <formula1>"有,無"</formula1>
    </dataValidation>
    <dataValidation type="list" allowBlank="1" showInputMessage="1" sqref="J17 J21 J25">
      <formula1>"共同研究(臨床研究),受託研究,学術指導,研究助成金,過去に受入れた寄附金,その他"</formula1>
    </dataValidation>
    <dataValidation type="list" allowBlank="1" showInputMessage="1" showErrorMessage="1" sqref="J20 J24 J28 J30 J32 J34 J36 J39 J42 J45 J48 J51">
      <formula1>"締結済,締結準備中,締結予定なし"</formula1>
    </dataValidation>
  </dataValidations>
  <printOptions horizontalCentered="1"/>
  <pageMargins left="0.1968503937007874" right="0.1968503937007874" top="0.5511811023622047" bottom="0.35433070866141736" header="0.31496062992125984" footer="0.31496062992125984"/>
  <pageSetup fitToHeight="1" fitToWidth="1" horizontalDpi="600" verticalDpi="600" orientation="portrait" paperSize="8" scale="54" r:id="rId2"/>
  <drawing r:id="rId1"/>
</worksheet>
</file>

<file path=xl/worksheets/sheet3.xml><?xml version="1.0" encoding="utf-8"?>
<worksheet xmlns="http://schemas.openxmlformats.org/spreadsheetml/2006/main" xmlns:r="http://schemas.openxmlformats.org/officeDocument/2006/relationships">
  <sheetPr codeName="Sheet11">
    <tabColor rgb="FFFF66FF"/>
  </sheetPr>
  <dimension ref="A1:N136"/>
  <sheetViews>
    <sheetView showGridLines="0" view="pageBreakPreview" zoomScale="60" zoomScaleNormal="71" zoomScalePageLayoutView="71" workbookViewId="0" topLeftCell="A1">
      <selection activeCell="G32" sqref="G32:G33"/>
    </sheetView>
  </sheetViews>
  <sheetFormatPr defaultColWidth="8.8515625" defaultRowHeight="15"/>
  <cols>
    <col min="1" max="1" width="2.00390625" style="1" customWidth="1"/>
    <col min="2" max="2" width="2.140625" style="1" customWidth="1"/>
    <col min="3" max="5" width="26.140625" style="57" customWidth="1"/>
    <col min="6" max="6" width="21.8515625" style="57" customWidth="1"/>
    <col min="7" max="7" width="9.421875" style="57" customWidth="1"/>
    <col min="8" max="8" width="14.8515625" style="57" customWidth="1"/>
    <col min="9" max="9" width="24.00390625" style="128" customWidth="1"/>
    <col min="10" max="10" width="9.421875" style="128" customWidth="1"/>
    <col min="11" max="11" width="14.8515625" style="128" customWidth="1"/>
    <col min="12" max="12" width="24.421875" style="128" customWidth="1"/>
    <col min="13" max="13" width="70.7109375" style="128" customWidth="1"/>
    <col min="14" max="14" width="10.57421875" style="1" customWidth="1"/>
    <col min="15" max="16384" width="8.8515625" style="1" customWidth="1"/>
  </cols>
  <sheetData>
    <row r="1" spans="1:14" ht="49.5" customHeight="1">
      <c r="A1" s="61"/>
      <c r="B1" s="61"/>
      <c r="C1" s="183"/>
      <c r="D1" s="183"/>
      <c r="E1" s="183"/>
      <c r="F1" s="458" t="s">
        <v>75</v>
      </c>
      <c r="G1" s="458"/>
      <c r="H1" s="458"/>
      <c r="I1" s="458"/>
      <c r="J1" s="458"/>
      <c r="K1" s="458"/>
      <c r="L1" s="458"/>
      <c r="M1" s="147" t="s">
        <v>228</v>
      </c>
      <c r="N1" s="183"/>
    </row>
    <row r="2" spans="1:14" ht="42.75" customHeight="1">
      <c r="A2" s="61"/>
      <c r="B2" s="61"/>
      <c r="C2" s="234" t="s">
        <v>62</v>
      </c>
      <c r="D2" s="62"/>
      <c r="E2" s="63"/>
      <c r="F2" s="63"/>
      <c r="G2" s="63"/>
      <c r="H2" s="63"/>
      <c r="I2" s="63"/>
      <c r="J2" s="63"/>
      <c r="K2" s="63"/>
      <c r="L2" s="63"/>
      <c r="M2" s="147"/>
      <c r="N2" s="63"/>
    </row>
    <row r="3" spans="1:14" ht="42.75" customHeight="1">
      <c r="A3" s="61"/>
      <c r="B3" s="61"/>
      <c r="C3" s="186" t="s">
        <v>118</v>
      </c>
      <c r="D3" s="186"/>
      <c r="E3" s="148"/>
      <c r="F3" s="148"/>
      <c r="G3" s="148"/>
      <c r="H3" s="148"/>
      <c r="I3" s="148"/>
      <c r="J3" s="148"/>
      <c r="K3" s="148"/>
      <c r="L3" s="148"/>
      <c r="M3" s="148"/>
      <c r="N3" s="65"/>
    </row>
    <row r="4" spans="1:14" ht="36.75" customHeight="1">
      <c r="A4" s="61"/>
      <c r="B4" s="61"/>
      <c r="C4" s="122"/>
      <c r="D4" s="122"/>
      <c r="E4" s="122"/>
      <c r="F4" s="122"/>
      <c r="G4" s="122"/>
      <c r="H4" s="72"/>
      <c r="I4" s="103"/>
      <c r="J4" s="103"/>
      <c r="K4" s="459" t="s">
        <v>147</v>
      </c>
      <c r="L4" s="460"/>
      <c r="M4" s="235"/>
      <c r="N4" s="61"/>
    </row>
    <row r="5" spans="1:14" ht="36.75" customHeight="1">
      <c r="A5" s="61"/>
      <c r="B5" s="61"/>
      <c r="C5" s="122"/>
      <c r="D5" s="122"/>
      <c r="E5" s="122"/>
      <c r="F5" s="122"/>
      <c r="G5" s="122"/>
      <c r="H5" s="72"/>
      <c r="I5" s="103"/>
      <c r="J5" s="103"/>
      <c r="K5" s="459" t="s">
        <v>68</v>
      </c>
      <c r="L5" s="460"/>
      <c r="M5" s="236"/>
      <c r="N5" s="61"/>
    </row>
    <row r="6" spans="1:14" ht="36.75" customHeight="1">
      <c r="A6" s="61"/>
      <c r="B6" s="61"/>
      <c r="C6" s="122"/>
      <c r="D6" s="122"/>
      <c r="E6" s="122"/>
      <c r="F6" s="122"/>
      <c r="G6" s="122"/>
      <c r="H6" s="72"/>
      <c r="I6" s="103"/>
      <c r="J6" s="103"/>
      <c r="K6" s="459" t="s">
        <v>77</v>
      </c>
      <c r="L6" s="466"/>
      <c r="M6" s="237" t="s">
        <v>143</v>
      </c>
      <c r="N6" s="61"/>
    </row>
    <row r="7" spans="1:14" ht="36.75" customHeight="1">
      <c r="A7" s="61"/>
      <c r="B7" s="61"/>
      <c r="C7" s="473" t="s">
        <v>4</v>
      </c>
      <c r="D7" s="467">
        <f>IF('様式B'!E5="","",'様式B'!E5)</f>
      </c>
      <c r="E7" s="468"/>
      <c r="F7" s="468"/>
      <c r="G7" s="468"/>
      <c r="H7" s="468"/>
      <c r="I7" s="468"/>
      <c r="J7" s="72"/>
      <c r="K7" s="459" t="s">
        <v>67</v>
      </c>
      <c r="L7" s="466"/>
      <c r="M7" s="236"/>
      <c r="N7" s="61"/>
    </row>
    <row r="8" spans="1:14" ht="36.75" customHeight="1">
      <c r="A8" s="61"/>
      <c r="B8" s="61"/>
      <c r="C8" s="474"/>
      <c r="D8" s="469"/>
      <c r="E8" s="469"/>
      <c r="F8" s="469"/>
      <c r="G8" s="469"/>
      <c r="H8" s="469"/>
      <c r="I8" s="469"/>
      <c r="J8" s="150"/>
      <c r="K8" s="459" t="s">
        <v>78</v>
      </c>
      <c r="L8" s="466"/>
      <c r="M8" s="236"/>
      <c r="N8" s="61"/>
    </row>
    <row r="9" spans="1:14" ht="45.75" customHeight="1">
      <c r="A9" s="61"/>
      <c r="B9" s="61"/>
      <c r="C9" s="121" t="s">
        <v>81</v>
      </c>
      <c r="D9" s="120"/>
      <c r="E9" s="123"/>
      <c r="F9" s="123"/>
      <c r="G9" s="122"/>
      <c r="H9" s="151"/>
      <c r="I9" s="151"/>
      <c r="J9" s="151"/>
      <c r="K9" s="151"/>
      <c r="L9" s="152"/>
      <c r="M9" s="208"/>
      <c r="N9" s="68"/>
    </row>
    <row r="10" spans="1:14" ht="40.5" customHeight="1">
      <c r="A10" s="61"/>
      <c r="B10" s="61"/>
      <c r="C10" s="271" t="s">
        <v>23</v>
      </c>
      <c r="D10" s="271" t="s">
        <v>70</v>
      </c>
      <c r="E10" s="271" t="s">
        <v>69</v>
      </c>
      <c r="F10" s="123"/>
      <c r="G10" s="475" t="s">
        <v>23</v>
      </c>
      <c r="H10" s="475"/>
      <c r="I10" s="272" t="s">
        <v>70</v>
      </c>
      <c r="J10" s="475" t="s">
        <v>69</v>
      </c>
      <c r="K10" s="475"/>
      <c r="L10" s="207"/>
      <c r="M10" s="287" t="s">
        <v>222</v>
      </c>
      <c r="N10" s="68"/>
    </row>
    <row r="11" spans="1:14" ht="26.25" customHeight="1">
      <c r="A11" s="61"/>
      <c r="B11" s="61"/>
      <c r="C11" s="153"/>
      <c r="D11" s="153"/>
      <c r="E11" s="153"/>
      <c r="F11" s="123"/>
      <c r="G11" s="471"/>
      <c r="H11" s="472"/>
      <c r="I11" s="153"/>
      <c r="J11" s="471"/>
      <c r="K11" s="472"/>
      <c r="L11" s="152"/>
      <c r="M11" s="492"/>
      <c r="N11" s="68"/>
    </row>
    <row r="12" spans="1:14" ht="26.25" customHeight="1">
      <c r="A12" s="61"/>
      <c r="B12" s="61"/>
      <c r="C12" s="153"/>
      <c r="D12" s="153"/>
      <c r="E12" s="153"/>
      <c r="F12" s="123"/>
      <c r="G12" s="471"/>
      <c r="H12" s="472"/>
      <c r="I12" s="153"/>
      <c r="J12" s="471"/>
      <c r="K12" s="472"/>
      <c r="L12" s="152"/>
      <c r="M12" s="493"/>
      <c r="N12" s="68"/>
    </row>
    <row r="13" spans="1:14" ht="26.25" customHeight="1">
      <c r="A13" s="61"/>
      <c r="B13" s="61"/>
      <c r="C13" s="153"/>
      <c r="D13" s="153"/>
      <c r="E13" s="153"/>
      <c r="F13" s="123"/>
      <c r="G13" s="471"/>
      <c r="H13" s="472"/>
      <c r="I13" s="153"/>
      <c r="J13" s="471"/>
      <c r="K13" s="472"/>
      <c r="L13" s="152"/>
      <c r="M13" s="493"/>
      <c r="N13" s="68"/>
    </row>
    <row r="14" spans="1:14" ht="26.25" customHeight="1">
      <c r="A14" s="61"/>
      <c r="B14" s="61"/>
      <c r="C14" s="153"/>
      <c r="D14" s="153"/>
      <c r="E14" s="153"/>
      <c r="F14" s="123"/>
      <c r="G14" s="471"/>
      <c r="H14" s="472"/>
      <c r="I14" s="153"/>
      <c r="J14" s="471"/>
      <c r="K14" s="472"/>
      <c r="L14" s="152"/>
      <c r="M14" s="494"/>
      <c r="N14" s="68"/>
    </row>
    <row r="15" spans="1:14" ht="26.25" customHeight="1">
      <c r="A15" s="61"/>
      <c r="B15" s="61"/>
      <c r="C15" s="153"/>
      <c r="D15" s="153"/>
      <c r="E15" s="153"/>
      <c r="F15" s="123"/>
      <c r="G15" s="471"/>
      <c r="H15" s="472"/>
      <c r="I15" s="153"/>
      <c r="J15" s="471"/>
      <c r="K15" s="472"/>
      <c r="L15" s="152"/>
      <c r="M15" s="215"/>
      <c r="N15" s="68"/>
    </row>
    <row r="16" spans="1:14" ht="26.25" customHeight="1">
      <c r="A16" s="61"/>
      <c r="B16" s="61"/>
      <c r="C16" s="153"/>
      <c r="D16" s="153"/>
      <c r="E16" s="153"/>
      <c r="F16" s="123"/>
      <c r="G16" s="471"/>
      <c r="H16" s="472"/>
      <c r="I16" s="153"/>
      <c r="J16" s="471"/>
      <c r="K16" s="472"/>
      <c r="L16" s="152"/>
      <c r="M16" s="215"/>
      <c r="N16" s="68"/>
    </row>
    <row r="17" spans="1:14" ht="26.25" customHeight="1">
      <c r="A17" s="61"/>
      <c r="B17" s="61"/>
      <c r="C17" s="153"/>
      <c r="D17" s="153"/>
      <c r="E17" s="153"/>
      <c r="F17" s="123"/>
      <c r="G17" s="471"/>
      <c r="H17" s="472"/>
      <c r="I17" s="153"/>
      <c r="J17" s="471"/>
      <c r="K17" s="472"/>
      <c r="L17" s="152"/>
      <c r="M17" s="215"/>
      <c r="N17" s="68"/>
    </row>
    <row r="18" spans="1:14" ht="26.25" customHeight="1">
      <c r="A18" s="61"/>
      <c r="B18" s="61"/>
      <c r="C18" s="153"/>
      <c r="D18" s="153"/>
      <c r="E18" s="153"/>
      <c r="F18" s="123"/>
      <c r="G18" s="471"/>
      <c r="H18" s="472"/>
      <c r="I18" s="153"/>
      <c r="J18" s="471"/>
      <c r="K18" s="472"/>
      <c r="L18" s="154"/>
      <c r="M18" s="215"/>
      <c r="N18" s="70"/>
    </row>
    <row r="19" spans="1:14" s="57" customFormat="1" ht="37.5" customHeight="1">
      <c r="A19" s="72"/>
      <c r="B19" s="209"/>
      <c r="C19" s="238" t="s">
        <v>148</v>
      </c>
      <c r="D19" s="118"/>
      <c r="E19" s="118"/>
      <c r="F19" s="118"/>
      <c r="G19" s="118"/>
      <c r="H19" s="118"/>
      <c r="I19" s="118"/>
      <c r="J19" s="118"/>
      <c r="K19" s="186"/>
      <c r="L19" s="154"/>
      <c r="M19" s="154"/>
      <c r="N19" s="210"/>
    </row>
    <row r="20" spans="1:14" ht="30.75" customHeight="1">
      <c r="A20" s="61"/>
      <c r="B20" s="61"/>
      <c r="C20" s="445" t="s">
        <v>149</v>
      </c>
      <c r="D20" s="446"/>
      <c r="E20" s="447"/>
      <c r="F20" s="74" t="s">
        <v>96</v>
      </c>
      <c r="G20" s="462">
        <f>IF('様式B'!H12="","",'様式B'!H12)</f>
      </c>
      <c r="H20" s="462"/>
      <c r="I20" s="462"/>
      <c r="J20" s="470">
        <f>IF(G20="","","本研究対象薬剤・機器名："&amp;'様式B'!J12)</f>
      </c>
      <c r="K20" s="464"/>
      <c r="L20" s="464"/>
      <c r="M20" s="464"/>
      <c r="N20" s="61"/>
    </row>
    <row r="21" spans="1:14" ht="30.75" customHeight="1">
      <c r="A21" s="61"/>
      <c r="B21" s="61"/>
      <c r="C21" s="448"/>
      <c r="D21" s="449"/>
      <c r="E21" s="450"/>
      <c r="F21" s="74" t="s">
        <v>97</v>
      </c>
      <c r="G21" s="462">
        <f>IF('様式B'!H13="","",'様式B'!H13)</f>
      </c>
      <c r="H21" s="462"/>
      <c r="I21" s="462"/>
      <c r="J21" s="470">
        <f>IF(G21="","","本研究対象薬剤・機器名："&amp;'様式B'!J13)</f>
      </c>
      <c r="K21" s="464"/>
      <c r="L21" s="464"/>
      <c r="M21" s="464"/>
      <c r="N21" s="61"/>
    </row>
    <row r="22" spans="1:14" ht="30.75" customHeight="1">
      <c r="A22" s="61"/>
      <c r="B22" s="61"/>
      <c r="C22" s="448"/>
      <c r="D22" s="449"/>
      <c r="E22" s="450"/>
      <c r="F22" s="74" t="s">
        <v>88</v>
      </c>
      <c r="G22" s="462">
        <f>IF('様式B'!H14="","",'様式B'!H14)</f>
      </c>
      <c r="H22" s="462"/>
      <c r="I22" s="462"/>
      <c r="J22" s="463">
        <f>IF(G22="","","本研究対象薬剤・機器名："&amp;'様式B'!J14)</f>
      </c>
      <c r="K22" s="464"/>
      <c r="L22" s="464"/>
      <c r="M22" s="464"/>
      <c r="N22" s="61"/>
    </row>
    <row r="23" spans="1:14" ht="30.75" customHeight="1">
      <c r="A23" s="61"/>
      <c r="B23" s="61"/>
      <c r="C23" s="448"/>
      <c r="D23" s="449"/>
      <c r="E23" s="450"/>
      <c r="F23" s="74" t="s">
        <v>98</v>
      </c>
      <c r="G23" s="462">
        <f>IF('様式B'!H15="","",'様式B'!H15)</f>
      </c>
      <c r="H23" s="462"/>
      <c r="I23" s="462"/>
      <c r="J23" s="470">
        <f>IF(G23="","","本研究対象薬剤・機器名："&amp;'様式B'!J15)</f>
      </c>
      <c r="K23" s="464"/>
      <c r="L23" s="464"/>
      <c r="M23" s="464"/>
      <c r="N23" s="61"/>
    </row>
    <row r="24" spans="1:14" ht="30.75" customHeight="1">
      <c r="A24" s="61"/>
      <c r="B24" s="61"/>
      <c r="C24" s="451"/>
      <c r="D24" s="452"/>
      <c r="E24" s="453"/>
      <c r="F24" s="74" t="s">
        <v>99</v>
      </c>
      <c r="G24" s="462">
        <f>IF('様式B'!H16="","",'様式B'!H16)</f>
      </c>
      <c r="H24" s="462"/>
      <c r="I24" s="462"/>
      <c r="J24" s="463">
        <f>IF(G24="","","本研究対象薬剤・機器名："&amp;'様式B'!J16)</f>
      </c>
      <c r="K24" s="464"/>
      <c r="L24" s="464"/>
      <c r="M24" s="464"/>
      <c r="N24" s="61"/>
    </row>
    <row r="25" spans="1:14" ht="12.75" customHeight="1">
      <c r="A25" s="61"/>
      <c r="B25" s="61"/>
      <c r="C25" s="124"/>
      <c r="D25" s="124"/>
      <c r="E25" s="124"/>
      <c r="F25" s="124"/>
      <c r="G25" s="124"/>
      <c r="H25" s="124"/>
      <c r="I25" s="124"/>
      <c r="J25" s="124"/>
      <c r="K25" s="124"/>
      <c r="L25" s="124"/>
      <c r="M25" s="124"/>
      <c r="N25" s="71"/>
    </row>
    <row r="26" spans="1:14" ht="42" customHeight="1">
      <c r="A26" s="61"/>
      <c r="B26" s="61"/>
      <c r="C26" s="454" t="s">
        <v>150</v>
      </c>
      <c r="D26" s="454"/>
      <c r="E26" s="455"/>
      <c r="F26" s="456"/>
      <c r="G26" s="456"/>
      <c r="H26" s="456"/>
      <c r="I26" s="456"/>
      <c r="J26" s="103"/>
      <c r="K26" s="103"/>
      <c r="L26" s="103"/>
      <c r="M26" s="103"/>
      <c r="N26" s="61"/>
    </row>
    <row r="27" spans="1:14" ht="31.5" customHeight="1">
      <c r="A27" s="61"/>
      <c r="B27" s="61"/>
      <c r="C27" s="72"/>
      <c r="D27" s="73"/>
      <c r="E27" s="195" t="s">
        <v>151</v>
      </c>
      <c r="F27" s="138" t="s">
        <v>92</v>
      </c>
      <c r="G27" s="411">
        <f>IF(G20="","",G20)</f>
      </c>
      <c r="H27" s="412"/>
      <c r="I27" s="412"/>
      <c r="J27" s="412"/>
      <c r="K27" s="412"/>
      <c r="L27" s="412"/>
      <c r="M27" s="413"/>
      <c r="N27" s="61"/>
    </row>
    <row r="28" spans="1:14" ht="19.5" customHeight="1">
      <c r="A28" s="61"/>
      <c r="B28" s="61"/>
      <c r="C28" s="72"/>
      <c r="D28" s="72"/>
      <c r="E28" s="103"/>
      <c r="F28" s="103"/>
      <c r="G28" s="72"/>
      <c r="H28" s="72"/>
      <c r="I28" s="103"/>
      <c r="J28" s="103"/>
      <c r="K28" s="103"/>
      <c r="L28" s="103"/>
      <c r="M28" s="103"/>
      <c r="N28" s="61"/>
    </row>
    <row r="29" spans="1:14" ht="21" customHeight="1">
      <c r="A29" s="61"/>
      <c r="B29" s="61"/>
      <c r="C29" s="421" t="s">
        <v>3</v>
      </c>
      <c r="D29" s="422"/>
      <c r="E29" s="422"/>
      <c r="F29" s="423"/>
      <c r="G29" s="414" t="s">
        <v>25</v>
      </c>
      <c r="H29" s="415"/>
      <c r="I29" s="416"/>
      <c r="J29" s="414" t="s">
        <v>26</v>
      </c>
      <c r="K29" s="415"/>
      <c r="L29" s="416"/>
      <c r="M29" s="414" t="s">
        <v>66</v>
      </c>
      <c r="N29" s="461"/>
    </row>
    <row r="30" spans="1:14" ht="21" customHeight="1">
      <c r="A30" s="61"/>
      <c r="B30" s="61"/>
      <c r="C30" s="424"/>
      <c r="D30" s="361"/>
      <c r="E30" s="361"/>
      <c r="F30" s="425"/>
      <c r="G30" s="440" t="s">
        <v>13</v>
      </c>
      <c r="H30" s="414" t="s">
        <v>27</v>
      </c>
      <c r="I30" s="416"/>
      <c r="J30" s="440" t="s">
        <v>13</v>
      </c>
      <c r="K30" s="414" t="s">
        <v>27</v>
      </c>
      <c r="L30" s="416"/>
      <c r="M30" s="414" t="s">
        <v>27</v>
      </c>
      <c r="N30" s="461"/>
    </row>
    <row r="31" spans="1:14" ht="52.5" customHeight="1">
      <c r="A31" s="61"/>
      <c r="B31" s="61"/>
      <c r="C31" s="426"/>
      <c r="D31" s="427"/>
      <c r="E31" s="427"/>
      <c r="F31" s="428"/>
      <c r="G31" s="441"/>
      <c r="H31" s="414" t="s">
        <v>5</v>
      </c>
      <c r="I31" s="416"/>
      <c r="J31" s="441"/>
      <c r="K31" s="414" t="s">
        <v>5</v>
      </c>
      <c r="L31" s="416"/>
      <c r="M31" s="414" t="s">
        <v>46</v>
      </c>
      <c r="N31" s="461"/>
    </row>
    <row r="32" spans="1:14" ht="54" customHeight="1">
      <c r="A32" s="61"/>
      <c r="B32" s="61"/>
      <c r="C32" s="434" t="s">
        <v>223</v>
      </c>
      <c r="D32" s="407"/>
      <c r="E32" s="408"/>
      <c r="F32" s="435"/>
      <c r="G32" s="417"/>
      <c r="H32" s="155" t="s">
        <v>9</v>
      </c>
      <c r="I32" s="156">
        <f>IF(G32="はい","寄附金","")</f>
      </c>
      <c r="J32" s="417"/>
      <c r="K32" s="155" t="s">
        <v>9</v>
      </c>
      <c r="L32" s="156">
        <f>IF(J32="はい","寄附金","")</f>
      </c>
      <c r="M32" s="465">
        <f>IF(G32="はい",VLOOKUP("基準1",基準選択肢C,2),IF(J32="はい",VLOOKUP("基準1",基準選択肢C,2),""))</f>
      </c>
      <c r="N32" s="465">
        <f>IF(G32="はい","基準1",IF(J32="はい","基準1",""))</f>
      </c>
    </row>
    <row r="33" spans="1:14" ht="54" customHeight="1">
      <c r="A33" s="61"/>
      <c r="B33" s="61"/>
      <c r="C33" s="436"/>
      <c r="D33" s="437"/>
      <c r="E33" s="437"/>
      <c r="F33" s="438"/>
      <c r="G33" s="439"/>
      <c r="H33" s="155" t="s">
        <v>158</v>
      </c>
      <c r="I33" s="140"/>
      <c r="J33" s="439"/>
      <c r="K33" s="155" t="s">
        <v>158</v>
      </c>
      <c r="L33" s="140"/>
      <c r="M33" s="457"/>
      <c r="N33" s="457"/>
    </row>
    <row r="34" spans="1:14" ht="48.75" customHeight="1">
      <c r="A34" s="61"/>
      <c r="B34" s="61"/>
      <c r="C34" s="434" t="s">
        <v>170</v>
      </c>
      <c r="D34" s="442"/>
      <c r="E34" s="442"/>
      <c r="F34" s="404" t="s">
        <v>64</v>
      </c>
      <c r="G34" s="417"/>
      <c r="H34" s="155" t="s">
        <v>11</v>
      </c>
      <c r="I34" s="141"/>
      <c r="J34" s="417"/>
      <c r="K34" s="155" t="s">
        <v>11</v>
      </c>
      <c r="L34" s="141"/>
      <c r="M34" s="419">
        <f>IF(AND($G34="はい",$I35="有"),VLOOKUP("基準1と5",基準選択肢C,2),IF(AND($J34="はい",$L35="有"),VLOOKUP("基準1と5",基準選択肢C,2),IF($G34="はい",VLOOKUP("基準1",基準選択肢C,2),IF($J34="はい",VLOOKUP("基準1",基準選択肢C,2),""))))</f>
      </c>
      <c r="N34" s="419">
        <f>IF(AND($G34="はい",$I35="有"),"基準1と5",IF(AND($J34="はい",$L35="有"),"基準1と5",IF($G34="はい","基準1",IF($J34="はい","基準1",""))))</f>
      </c>
    </row>
    <row r="35" spans="1:14" ht="48.75" customHeight="1">
      <c r="A35" s="61"/>
      <c r="B35" s="61"/>
      <c r="C35" s="443"/>
      <c r="D35" s="444"/>
      <c r="E35" s="444"/>
      <c r="F35" s="405"/>
      <c r="G35" s="418"/>
      <c r="H35" s="187" t="s">
        <v>12</v>
      </c>
      <c r="I35" s="141"/>
      <c r="J35" s="418"/>
      <c r="K35" s="187" t="s">
        <v>12</v>
      </c>
      <c r="L35" s="141"/>
      <c r="M35" s="420"/>
      <c r="N35" s="420"/>
    </row>
    <row r="36" spans="1:14" ht="48.75" customHeight="1">
      <c r="A36" s="61"/>
      <c r="B36" s="61"/>
      <c r="C36" s="443"/>
      <c r="D36" s="444"/>
      <c r="E36" s="444"/>
      <c r="F36" s="404" t="s">
        <v>65</v>
      </c>
      <c r="G36" s="417"/>
      <c r="H36" s="155" t="s">
        <v>11</v>
      </c>
      <c r="I36" s="141"/>
      <c r="J36" s="417"/>
      <c r="K36" s="155" t="s">
        <v>11</v>
      </c>
      <c r="L36" s="141"/>
      <c r="M36" s="419">
        <f>IF($G36="はい",VLOOKUP("基準1",基準選択肢C,2),IF($J36="はい",VLOOKUP("基準1",基準選択肢C,2),""))</f>
      </c>
      <c r="N36" s="419">
        <f>IF($G36="はい","基準1",IF($J36="はい","基準1",""))</f>
      </c>
    </row>
    <row r="37" spans="1:14" ht="48.75" customHeight="1">
      <c r="A37" s="61"/>
      <c r="B37" s="61"/>
      <c r="C37" s="409"/>
      <c r="D37" s="410"/>
      <c r="E37" s="410"/>
      <c r="F37" s="405"/>
      <c r="G37" s="418"/>
      <c r="H37" s="187" t="s">
        <v>12</v>
      </c>
      <c r="I37" s="141"/>
      <c r="J37" s="418"/>
      <c r="K37" s="187" t="s">
        <v>12</v>
      </c>
      <c r="L37" s="141"/>
      <c r="M37" s="420"/>
      <c r="N37" s="420"/>
    </row>
    <row r="38" spans="1:14" ht="54" customHeight="1">
      <c r="A38" s="61"/>
      <c r="B38" s="61"/>
      <c r="C38" s="395" t="s">
        <v>171</v>
      </c>
      <c r="D38" s="396"/>
      <c r="E38" s="397"/>
      <c r="F38" s="404" t="s">
        <v>64</v>
      </c>
      <c r="G38" s="417"/>
      <c r="H38" s="201" t="s">
        <v>160</v>
      </c>
      <c r="I38" s="141"/>
      <c r="J38" s="417"/>
      <c r="K38" s="201" t="s">
        <v>160</v>
      </c>
      <c r="L38" s="141"/>
      <c r="M38" s="419">
        <f>IF(OR(I39&gt;=2500000,L39&gt;=2500000),VLOOKUP("基準1と5",基準選択肢C,2),IF(OR(I39&gt;=1000000,L39&gt;=1000000),VLOOKUP("基準1",基準選択肢C,2),""))</f>
      </c>
      <c r="N38" s="419">
        <f>IF(OR(I39&gt;=2500000,L39&gt;=2500000),"基準1と5",IF(OR(I39&gt;=1000000,L39&gt;=1000000),"基準1",""))</f>
      </c>
    </row>
    <row r="39" spans="1:14" ht="48.75" customHeight="1">
      <c r="A39" s="61"/>
      <c r="B39" s="61"/>
      <c r="C39" s="398"/>
      <c r="D39" s="399"/>
      <c r="E39" s="400"/>
      <c r="F39" s="405"/>
      <c r="G39" s="418"/>
      <c r="H39" s="155" t="s">
        <v>158</v>
      </c>
      <c r="I39" s="140"/>
      <c r="J39" s="418"/>
      <c r="K39" s="155" t="s">
        <v>158</v>
      </c>
      <c r="L39" s="140"/>
      <c r="M39" s="420"/>
      <c r="N39" s="420"/>
    </row>
    <row r="40" spans="1:14" ht="54" customHeight="1">
      <c r="A40" s="61"/>
      <c r="B40" s="61"/>
      <c r="C40" s="398"/>
      <c r="D40" s="399"/>
      <c r="E40" s="400"/>
      <c r="F40" s="404" t="s">
        <v>65</v>
      </c>
      <c r="G40" s="417"/>
      <c r="H40" s="201" t="s">
        <v>160</v>
      </c>
      <c r="I40" s="141"/>
      <c r="J40" s="417"/>
      <c r="K40" s="201" t="s">
        <v>160</v>
      </c>
      <c r="L40" s="141"/>
      <c r="M40" s="419">
        <f>IF(OR(I41&gt;=2500000,L41&gt;=2500000),VLOOKUP("基準1と6",基準選択肢C,2),IF(OR(I41&gt;=1000000,L41&gt;=1000000),VLOOKUP("基準1",基準選択肢C,2),""))</f>
      </c>
      <c r="N40" s="419">
        <f>IF(OR(I41&gt;=2500000,L41&gt;=2500000),"基準1と6",IF(OR(I41&gt;=1000000,L41&gt;=1000000),"基準1",""))</f>
      </c>
    </row>
    <row r="41" spans="1:14" ht="48.75" customHeight="1">
      <c r="A41" s="61"/>
      <c r="B41" s="61"/>
      <c r="C41" s="401"/>
      <c r="D41" s="402"/>
      <c r="E41" s="403"/>
      <c r="F41" s="405"/>
      <c r="G41" s="418"/>
      <c r="H41" s="155" t="s">
        <v>158</v>
      </c>
      <c r="I41" s="140"/>
      <c r="J41" s="418"/>
      <c r="K41" s="155" t="s">
        <v>158</v>
      </c>
      <c r="L41" s="140"/>
      <c r="M41" s="420"/>
      <c r="N41" s="420"/>
    </row>
    <row r="42" spans="1:14" ht="79.5" customHeight="1">
      <c r="A42" s="61"/>
      <c r="B42" s="61"/>
      <c r="C42" s="476" t="s">
        <v>201</v>
      </c>
      <c r="D42" s="477"/>
      <c r="E42" s="478"/>
      <c r="F42" s="240" t="s">
        <v>64</v>
      </c>
      <c r="G42" s="142"/>
      <c r="H42" s="187" t="s">
        <v>41</v>
      </c>
      <c r="I42" s="141"/>
      <c r="J42" s="142"/>
      <c r="K42" s="187" t="s">
        <v>41</v>
      </c>
      <c r="L42" s="141"/>
      <c r="M42" s="196">
        <f>IF(G42="はい",VLOOKUP("基準1と5",基準選択肢C,2),IF(J42="はい",VLOOKUP("基準1と5",基準選択肢C,2),""))</f>
      </c>
      <c r="N42" s="201">
        <f>IF(G42="はい","基準1と5",IF(J42="はい","基準1と5",""))</f>
      </c>
    </row>
    <row r="43" spans="1:14" ht="79.5" customHeight="1">
      <c r="A43" s="61"/>
      <c r="B43" s="61"/>
      <c r="C43" s="479"/>
      <c r="D43" s="480"/>
      <c r="E43" s="481"/>
      <c r="F43" s="240" t="s">
        <v>65</v>
      </c>
      <c r="G43" s="142"/>
      <c r="H43" s="187" t="s">
        <v>41</v>
      </c>
      <c r="I43" s="141"/>
      <c r="J43" s="142"/>
      <c r="K43" s="187" t="s">
        <v>41</v>
      </c>
      <c r="L43" s="141"/>
      <c r="M43" s="196">
        <f>IF(G43="はい",VLOOKUP("基準1と6",基準選択肢C,2),IF(J43="はい",VLOOKUP("基準1と6",基準選択肢C,2),""))</f>
      </c>
      <c r="N43" s="201">
        <f>IF(G43="はい","基準1と6",IF(J43="はい","基準1と6",""))</f>
      </c>
    </row>
    <row r="44" spans="1:14" ht="97.5" customHeight="1">
      <c r="A44" s="61"/>
      <c r="B44" s="61"/>
      <c r="C44" s="486" t="s">
        <v>119</v>
      </c>
      <c r="D44" s="487"/>
      <c r="E44" s="488"/>
      <c r="F44" s="240" t="s">
        <v>64</v>
      </c>
      <c r="G44" s="142"/>
      <c r="H44" s="187" t="s">
        <v>197</v>
      </c>
      <c r="I44" s="141"/>
      <c r="J44" s="142"/>
      <c r="K44" s="187" t="s">
        <v>197</v>
      </c>
      <c r="L44" s="141"/>
      <c r="M44" s="196">
        <f>IF(G44="はい",VLOOKUP("基準1と5",基準選択肢C,2),IF(J44="はい",VLOOKUP("基準1と5",基準選択肢C,2),""))</f>
      </c>
      <c r="N44" s="201">
        <f>IF(G44="はい","基準1と5",IF(J44="はい","基準1と5",""))</f>
      </c>
    </row>
    <row r="45" spans="1:14" ht="97.5" customHeight="1">
      <c r="A45" s="61"/>
      <c r="B45" s="61"/>
      <c r="C45" s="489"/>
      <c r="D45" s="490"/>
      <c r="E45" s="491"/>
      <c r="F45" s="240" t="s">
        <v>65</v>
      </c>
      <c r="G45" s="142"/>
      <c r="H45" s="187" t="s">
        <v>197</v>
      </c>
      <c r="I45" s="141"/>
      <c r="J45" s="142"/>
      <c r="K45" s="187" t="s">
        <v>197</v>
      </c>
      <c r="L45" s="141"/>
      <c r="M45" s="196">
        <f>IF(G45="はい",VLOOKUP("基準1と6",基準選択肢C,2),IF(J45="はい",VLOOKUP("基準1と6",基準選択肢C,2),""))</f>
      </c>
      <c r="N45" s="201">
        <f>IF(G45="はい","基準1と6",IF(J45="はい","基準1と6",""))</f>
      </c>
    </row>
    <row r="46" spans="1:14" ht="97.5" customHeight="1">
      <c r="A46" s="61"/>
      <c r="B46" s="61"/>
      <c r="C46" s="406" t="s">
        <v>218</v>
      </c>
      <c r="D46" s="482"/>
      <c r="E46" s="483"/>
      <c r="F46" s="240" t="s">
        <v>64</v>
      </c>
      <c r="G46" s="141"/>
      <c r="H46" s="157" t="s">
        <v>10</v>
      </c>
      <c r="I46" s="141"/>
      <c r="J46" s="141"/>
      <c r="K46" s="157" t="s">
        <v>10</v>
      </c>
      <c r="L46" s="141"/>
      <c r="M46" s="196">
        <f>IF(N46="","",VLOOKUP(N46,基準選択肢C,2))</f>
      </c>
      <c r="N46" s="201">
        <f>IF(AND(I46=L46,I46=""),"",IF(AND(I46=L46,I46="寄附講座（親講座）の受入をしている"),"基準1",IF(AND(I46="",L46="寄附講座（親講座）の受入をしている"),"基準1",IF(AND(L46="",I46="寄附講座（親講座）の受入をしている"),"基準1","基準1と5"))))</f>
      </c>
    </row>
    <row r="47" spans="1:14" ht="97.5" customHeight="1">
      <c r="A47" s="61"/>
      <c r="B47" s="61"/>
      <c r="C47" s="484"/>
      <c r="D47" s="485"/>
      <c r="E47" s="485"/>
      <c r="F47" s="240" t="s">
        <v>65</v>
      </c>
      <c r="G47" s="144"/>
      <c r="H47" s="155" t="s">
        <v>10</v>
      </c>
      <c r="I47" s="141"/>
      <c r="J47" s="144"/>
      <c r="K47" s="155" t="s">
        <v>10</v>
      </c>
      <c r="L47" s="141"/>
      <c r="M47" s="196">
        <f>IF(N47="","",VLOOKUP(N47,基準選択肢C,2))</f>
      </c>
      <c r="N47" s="201">
        <f>IF(AND(I47=L47,I47=""),"",IF(AND(I47=L47,I47="寄附講座（親講座）の受入をしている"),"基準1",IF(AND(I47="",L47="寄附講座（親講座）の受入をしている"),"基準1",IF(AND(L47="",I47="寄附講座（親講座）の受入をしている"),"基準1","基準1と6"))))</f>
      </c>
    </row>
    <row r="48" spans="1:14" ht="19.5" customHeight="1">
      <c r="A48" s="61"/>
      <c r="B48" s="61"/>
      <c r="C48" s="158"/>
      <c r="D48" s="158"/>
      <c r="E48" s="159"/>
      <c r="F48" s="159"/>
      <c r="G48" s="160"/>
      <c r="H48" s="158"/>
      <c r="I48" s="161"/>
      <c r="J48" s="161"/>
      <c r="K48" s="161"/>
      <c r="L48" s="161"/>
      <c r="M48" s="161"/>
      <c r="N48" s="61"/>
    </row>
    <row r="49" spans="1:14" ht="31.5" customHeight="1">
      <c r="A49" s="61"/>
      <c r="B49" s="61"/>
      <c r="C49" s="72"/>
      <c r="D49" s="73"/>
      <c r="E49" s="195" t="s">
        <v>151</v>
      </c>
      <c r="F49" s="138" t="s">
        <v>93</v>
      </c>
      <c r="G49" s="411">
        <f>IF(G21="","",G21)</f>
      </c>
      <c r="H49" s="412"/>
      <c r="I49" s="412"/>
      <c r="J49" s="412"/>
      <c r="K49" s="412"/>
      <c r="L49" s="412"/>
      <c r="M49" s="413"/>
      <c r="N49" s="61"/>
    </row>
    <row r="50" spans="1:14" ht="19.5" customHeight="1">
      <c r="A50" s="61"/>
      <c r="B50" s="61"/>
      <c r="C50" s="72"/>
      <c r="D50" s="72"/>
      <c r="E50" s="103"/>
      <c r="F50" s="103"/>
      <c r="G50" s="72"/>
      <c r="H50" s="72"/>
      <c r="I50" s="103"/>
      <c r="J50" s="103"/>
      <c r="K50" s="103"/>
      <c r="L50" s="103"/>
      <c r="M50" s="103"/>
      <c r="N50" s="61"/>
    </row>
    <row r="51" spans="1:14" ht="21" customHeight="1">
      <c r="A51" s="61"/>
      <c r="B51" s="61"/>
      <c r="C51" s="421" t="s">
        <v>3</v>
      </c>
      <c r="D51" s="422"/>
      <c r="E51" s="422"/>
      <c r="F51" s="423"/>
      <c r="G51" s="414" t="s">
        <v>25</v>
      </c>
      <c r="H51" s="415"/>
      <c r="I51" s="416"/>
      <c r="J51" s="414" t="s">
        <v>26</v>
      </c>
      <c r="K51" s="415"/>
      <c r="L51" s="416"/>
      <c r="M51" s="414" t="s">
        <v>66</v>
      </c>
      <c r="N51" s="461"/>
    </row>
    <row r="52" spans="1:14" ht="21" customHeight="1">
      <c r="A52" s="61"/>
      <c r="B52" s="61"/>
      <c r="C52" s="424"/>
      <c r="D52" s="361"/>
      <c r="E52" s="361"/>
      <c r="F52" s="425"/>
      <c r="G52" s="440" t="s">
        <v>13</v>
      </c>
      <c r="H52" s="414" t="s">
        <v>27</v>
      </c>
      <c r="I52" s="416"/>
      <c r="J52" s="440" t="s">
        <v>13</v>
      </c>
      <c r="K52" s="414" t="s">
        <v>27</v>
      </c>
      <c r="L52" s="416"/>
      <c r="M52" s="414" t="s">
        <v>27</v>
      </c>
      <c r="N52" s="461"/>
    </row>
    <row r="53" spans="1:14" ht="52.5" customHeight="1">
      <c r="A53" s="61"/>
      <c r="B53" s="61"/>
      <c r="C53" s="426"/>
      <c r="D53" s="427"/>
      <c r="E53" s="427"/>
      <c r="F53" s="428"/>
      <c r="G53" s="441"/>
      <c r="H53" s="414" t="s">
        <v>5</v>
      </c>
      <c r="I53" s="416"/>
      <c r="J53" s="441"/>
      <c r="K53" s="414" t="s">
        <v>5</v>
      </c>
      <c r="L53" s="416"/>
      <c r="M53" s="414" t="s">
        <v>46</v>
      </c>
      <c r="N53" s="461"/>
    </row>
    <row r="54" spans="1:14" ht="54" customHeight="1">
      <c r="A54" s="61"/>
      <c r="B54" s="61"/>
      <c r="C54" s="434" t="s">
        <v>223</v>
      </c>
      <c r="D54" s="407"/>
      <c r="E54" s="408"/>
      <c r="F54" s="435"/>
      <c r="G54" s="417"/>
      <c r="H54" s="155" t="s">
        <v>9</v>
      </c>
      <c r="I54" s="156">
        <f>IF(G54="はい","寄附金","")</f>
      </c>
      <c r="J54" s="417"/>
      <c r="K54" s="155" t="s">
        <v>9</v>
      </c>
      <c r="L54" s="156">
        <f>IF(J54="はい","寄附金","")</f>
      </c>
      <c r="M54" s="419">
        <f>IF(G54="はい",VLOOKUP("基準1",基準選択肢C,2),IF(J54="はい",VLOOKUP("基準1",基準選択肢C,2),""))</f>
      </c>
      <c r="N54" s="419">
        <f>IF(G54="はい","基準1",IF(J54="はい","基準1",""))</f>
      </c>
    </row>
    <row r="55" spans="1:14" ht="54" customHeight="1">
      <c r="A55" s="61"/>
      <c r="B55" s="61"/>
      <c r="C55" s="436"/>
      <c r="D55" s="437"/>
      <c r="E55" s="437"/>
      <c r="F55" s="438"/>
      <c r="G55" s="439"/>
      <c r="H55" s="155" t="s">
        <v>158</v>
      </c>
      <c r="I55" s="140"/>
      <c r="J55" s="439"/>
      <c r="K55" s="155" t="s">
        <v>158</v>
      </c>
      <c r="L55" s="140"/>
      <c r="M55" s="457"/>
      <c r="N55" s="457"/>
    </row>
    <row r="56" spans="1:14" ht="48.75" customHeight="1">
      <c r="A56" s="61"/>
      <c r="B56" s="61"/>
      <c r="C56" s="434" t="s">
        <v>192</v>
      </c>
      <c r="D56" s="442"/>
      <c r="E56" s="442"/>
      <c r="F56" s="404" t="s">
        <v>64</v>
      </c>
      <c r="G56" s="417"/>
      <c r="H56" s="155" t="s">
        <v>11</v>
      </c>
      <c r="I56" s="141"/>
      <c r="J56" s="417"/>
      <c r="K56" s="155" t="s">
        <v>11</v>
      </c>
      <c r="L56" s="141"/>
      <c r="M56" s="419">
        <f>IF(AND($G56="はい",$I57="有"),VLOOKUP("基準1と5",基準選択肢C,2),IF(AND($J56="はい",$L57="有"),VLOOKUP("基準1と5",基準選択肢C,2),IF($G56="はい",VLOOKUP("基準1",基準選択肢C,2),IF($J56="はい",VLOOKUP("基準1",基準選択肢C,2),""))))</f>
      </c>
      <c r="N56" s="419">
        <f>IF(AND($G56="はい",$I57="有"),"基準1と5",IF(AND($J56="はい",$L57="有"),"基準1と5",IF($G56="はい","基準1",IF($J56="はい","基準1",""))))</f>
      </c>
    </row>
    <row r="57" spans="1:14" ht="48.75" customHeight="1">
      <c r="A57" s="61"/>
      <c r="B57" s="61"/>
      <c r="C57" s="443"/>
      <c r="D57" s="444"/>
      <c r="E57" s="444"/>
      <c r="F57" s="405"/>
      <c r="G57" s="418"/>
      <c r="H57" s="187" t="s">
        <v>12</v>
      </c>
      <c r="I57" s="141"/>
      <c r="J57" s="418"/>
      <c r="K57" s="187" t="s">
        <v>12</v>
      </c>
      <c r="L57" s="141"/>
      <c r="M57" s="420"/>
      <c r="N57" s="420"/>
    </row>
    <row r="58" spans="1:14" ht="48.75" customHeight="1">
      <c r="A58" s="61"/>
      <c r="B58" s="61"/>
      <c r="C58" s="443"/>
      <c r="D58" s="444"/>
      <c r="E58" s="444"/>
      <c r="F58" s="404" t="s">
        <v>65</v>
      </c>
      <c r="G58" s="417"/>
      <c r="H58" s="155" t="s">
        <v>11</v>
      </c>
      <c r="I58" s="141"/>
      <c r="J58" s="417"/>
      <c r="K58" s="155" t="s">
        <v>11</v>
      </c>
      <c r="L58" s="141"/>
      <c r="M58" s="419">
        <f>IF($G58="はい",VLOOKUP("基準1",基準選択肢C,2),IF($J58="はい",VLOOKUP("基準1",基準選択肢C,2),""))</f>
      </c>
      <c r="N58" s="419">
        <f>IF($G58="はい","基準1",IF($J58="はい","基準1",""))</f>
      </c>
    </row>
    <row r="59" spans="1:14" ht="48.75" customHeight="1">
      <c r="A59" s="61"/>
      <c r="B59" s="61"/>
      <c r="C59" s="409"/>
      <c r="D59" s="410"/>
      <c r="E59" s="410"/>
      <c r="F59" s="405"/>
      <c r="G59" s="418"/>
      <c r="H59" s="187" t="s">
        <v>12</v>
      </c>
      <c r="I59" s="141"/>
      <c r="J59" s="418"/>
      <c r="K59" s="187" t="s">
        <v>12</v>
      </c>
      <c r="L59" s="141"/>
      <c r="M59" s="420"/>
      <c r="N59" s="420"/>
    </row>
    <row r="60" spans="1:14" ht="54" customHeight="1">
      <c r="A60" s="61"/>
      <c r="B60" s="61"/>
      <c r="C60" s="395" t="s">
        <v>171</v>
      </c>
      <c r="D60" s="396"/>
      <c r="E60" s="397"/>
      <c r="F60" s="404" t="s">
        <v>64</v>
      </c>
      <c r="G60" s="417"/>
      <c r="H60" s="201" t="s">
        <v>160</v>
      </c>
      <c r="I60" s="141"/>
      <c r="J60" s="417"/>
      <c r="K60" s="201" t="s">
        <v>160</v>
      </c>
      <c r="L60" s="141"/>
      <c r="M60" s="419">
        <f>IF(OR(I61&gt;=2500000,L61&gt;=2500000),VLOOKUP("基準1と5",基準選択肢C,2),IF(OR(I61&gt;=1000000,L61&gt;=1000000),VLOOKUP("基準1",基準選択肢C,2),""))</f>
      </c>
      <c r="N60" s="419">
        <f>IF(OR(I61&gt;=2500000,L61&gt;=2500000),"基準1と5",IF(OR(I61&gt;=1000000,L61&gt;=1000000),"基準1",""))</f>
      </c>
    </row>
    <row r="61" spans="1:14" ht="48.75" customHeight="1">
      <c r="A61" s="61"/>
      <c r="B61" s="61"/>
      <c r="C61" s="398"/>
      <c r="D61" s="399"/>
      <c r="E61" s="400"/>
      <c r="F61" s="405"/>
      <c r="G61" s="418"/>
      <c r="H61" s="155" t="s">
        <v>158</v>
      </c>
      <c r="I61" s="140"/>
      <c r="J61" s="418"/>
      <c r="K61" s="155" t="s">
        <v>158</v>
      </c>
      <c r="L61" s="140"/>
      <c r="M61" s="420"/>
      <c r="N61" s="420"/>
    </row>
    <row r="62" spans="1:14" ht="54" customHeight="1">
      <c r="A62" s="61"/>
      <c r="B62" s="61"/>
      <c r="C62" s="398"/>
      <c r="D62" s="399"/>
      <c r="E62" s="400"/>
      <c r="F62" s="404" t="s">
        <v>65</v>
      </c>
      <c r="G62" s="417"/>
      <c r="H62" s="201" t="s">
        <v>160</v>
      </c>
      <c r="I62" s="141"/>
      <c r="J62" s="417"/>
      <c r="K62" s="201" t="s">
        <v>160</v>
      </c>
      <c r="L62" s="141"/>
      <c r="M62" s="419">
        <f>IF(OR(I63&gt;=2500000,L63&gt;=2500000),VLOOKUP("基準1と6",基準選択肢C,2),IF(OR(I63&gt;=1000000,L63&gt;=1000000),VLOOKUP("基準1",基準選択肢C,2),""))</f>
      </c>
      <c r="N62" s="419">
        <f>IF(OR(I63&gt;=2500000,L63&gt;=2500000),"基準1と6",IF(OR(I63&gt;=1000000,L63&gt;=1000000),"基準1",""))</f>
      </c>
    </row>
    <row r="63" spans="1:14" ht="48.75" customHeight="1">
      <c r="A63" s="61"/>
      <c r="B63" s="61"/>
      <c r="C63" s="401"/>
      <c r="D63" s="402"/>
      <c r="E63" s="403"/>
      <c r="F63" s="405"/>
      <c r="G63" s="418"/>
      <c r="H63" s="155" t="s">
        <v>158</v>
      </c>
      <c r="I63" s="140"/>
      <c r="J63" s="418"/>
      <c r="K63" s="155" t="s">
        <v>158</v>
      </c>
      <c r="L63" s="140"/>
      <c r="M63" s="420"/>
      <c r="N63" s="420"/>
    </row>
    <row r="64" spans="1:14" ht="79.5" customHeight="1">
      <c r="A64" s="61"/>
      <c r="B64" s="61"/>
      <c r="C64" s="395" t="s">
        <v>188</v>
      </c>
      <c r="D64" s="396"/>
      <c r="E64" s="397"/>
      <c r="F64" s="240" t="s">
        <v>64</v>
      </c>
      <c r="G64" s="142"/>
      <c r="H64" s="187" t="s">
        <v>41</v>
      </c>
      <c r="I64" s="141"/>
      <c r="J64" s="142"/>
      <c r="K64" s="187" t="s">
        <v>41</v>
      </c>
      <c r="L64" s="141"/>
      <c r="M64" s="196">
        <f>IF(G64="はい",VLOOKUP("基準1と5",基準選択肢C,2),IF(J64="はい",VLOOKUP("基準1と5",基準選択肢C,2),""))</f>
      </c>
      <c r="N64" s="196">
        <f>IF(G64="はい","基準1と5",IF(J64="はい","基準1と5",""))</f>
      </c>
    </row>
    <row r="65" spans="1:14" ht="79.5" customHeight="1">
      <c r="A65" s="61"/>
      <c r="B65" s="61"/>
      <c r="C65" s="401"/>
      <c r="D65" s="402"/>
      <c r="E65" s="403"/>
      <c r="F65" s="240" t="s">
        <v>65</v>
      </c>
      <c r="G65" s="142"/>
      <c r="H65" s="187" t="s">
        <v>41</v>
      </c>
      <c r="I65" s="141"/>
      <c r="J65" s="142"/>
      <c r="K65" s="187" t="s">
        <v>41</v>
      </c>
      <c r="L65" s="141"/>
      <c r="M65" s="196">
        <f>IF(G65="はい",VLOOKUP("基準1と6",基準選択肢C,2),IF(J65="はい",VLOOKUP("基準1と6",基準選択肢C,2),""))</f>
      </c>
      <c r="N65" s="196">
        <f>IF(G65="はい","基準1と6",IF(J65="はい","基準1と6",""))</f>
      </c>
    </row>
    <row r="66" spans="1:14" ht="97.5" customHeight="1">
      <c r="A66" s="61"/>
      <c r="B66" s="61"/>
      <c r="C66" s="389" t="s">
        <v>119</v>
      </c>
      <c r="D66" s="390"/>
      <c r="E66" s="391"/>
      <c r="F66" s="240" t="s">
        <v>64</v>
      </c>
      <c r="G66" s="142"/>
      <c r="H66" s="187" t="s">
        <v>197</v>
      </c>
      <c r="I66" s="141"/>
      <c r="J66" s="142"/>
      <c r="K66" s="187" t="s">
        <v>197</v>
      </c>
      <c r="L66" s="141"/>
      <c r="M66" s="196">
        <f>IF(G66="はい",VLOOKUP("基準1と5",基準選択肢C,2),IF(J66="はい",VLOOKUP("基準1と5",基準選択肢C,2),""))</f>
      </c>
      <c r="N66" s="196">
        <f>IF(G66="はい","基準1と5",IF(J66="はい","基準1と5",""))</f>
      </c>
    </row>
    <row r="67" spans="1:14" ht="97.5" customHeight="1">
      <c r="A67" s="61"/>
      <c r="B67" s="61"/>
      <c r="C67" s="392"/>
      <c r="D67" s="393"/>
      <c r="E67" s="394"/>
      <c r="F67" s="240" t="s">
        <v>65</v>
      </c>
      <c r="G67" s="142"/>
      <c r="H67" s="187" t="s">
        <v>197</v>
      </c>
      <c r="I67" s="141"/>
      <c r="J67" s="142"/>
      <c r="K67" s="187" t="s">
        <v>197</v>
      </c>
      <c r="L67" s="141"/>
      <c r="M67" s="196">
        <f>IF(G67="はい",VLOOKUP("基準1と6",基準選択肢C,2),IF(J67="はい",VLOOKUP("基準1と6",基準選択肢C,2),""))</f>
      </c>
      <c r="N67" s="196">
        <f>IF(G67="はい","基準1と6",IF(J67="はい","基準1と6",""))</f>
      </c>
    </row>
    <row r="68" spans="1:14" ht="97.5" customHeight="1">
      <c r="A68" s="61"/>
      <c r="B68" s="61"/>
      <c r="C68" s="406" t="s">
        <v>219</v>
      </c>
      <c r="D68" s="407"/>
      <c r="E68" s="408"/>
      <c r="F68" s="240" t="s">
        <v>64</v>
      </c>
      <c r="G68" s="141"/>
      <c r="H68" s="157" t="s">
        <v>10</v>
      </c>
      <c r="I68" s="141"/>
      <c r="J68" s="141"/>
      <c r="K68" s="157" t="s">
        <v>10</v>
      </c>
      <c r="L68" s="141"/>
      <c r="M68" s="196">
        <f>IF(N68="","",VLOOKUP(N68,基準選択肢C,2))</f>
      </c>
      <c r="N68" s="196">
        <f>IF(AND(I68=L68,I68=""),"",IF(AND(I68=L68,I68="寄附講座（親講座）の受入をしている"),"基準1",IF(AND(I68="",L68="寄附講座（親講座）の受入をしている"),"基準1",IF(AND(L68="",I68="寄附講座（親講座）の受入をしている"),"基準1","基準1と5"))))</f>
      </c>
    </row>
    <row r="69" spans="1:14" ht="97.5" customHeight="1">
      <c r="A69" s="61"/>
      <c r="B69" s="61"/>
      <c r="C69" s="409"/>
      <c r="D69" s="410"/>
      <c r="E69" s="410"/>
      <c r="F69" s="240" t="s">
        <v>65</v>
      </c>
      <c r="G69" s="144"/>
      <c r="H69" s="155" t="s">
        <v>10</v>
      </c>
      <c r="I69" s="141"/>
      <c r="J69" s="144"/>
      <c r="K69" s="155" t="s">
        <v>10</v>
      </c>
      <c r="L69" s="141"/>
      <c r="M69" s="196">
        <f>IF(N69="","",VLOOKUP(N69,基準選択肢C,2))</f>
      </c>
      <c r="N69" s="196">
        <f>IF(AND(I69=L69,I69=""),"",IF(AND(I69=L69,I69="寄附講座（親講座）の受入をしている"),"基準1",IF(AND(I69="",L69="寄附講座（親講座）の受入をしている"),"基準1",IF(AND(L69="",I69="寄附講座（親講座）の受入をしている"),"基準1","基準1と6"))))</f>
      </c>
    </row>
    <row r="70" spans="1:14" ht="19.5" customHeight="1">
      <c r="A70" s="61"/>
      <c r="B70" s="61"/>
      <c r="C70" s="158"/>
      <c r="D70" s="158"/>
      <c r="E70" s="159"/>
      <c r="F70" s="159"/>
      <c r="G70" s="160"/>
      <c r="H70" s="158"/>
      <c r="I70" s="161"/>
      <c r="J70" s="161"/>
      <c r="K70" s="161"/>
      <c r="L70" s="161"/>
      <c r="M70" s="161"/>
      <c r="N70" s="61"/>
    </row>
    <row r="71" spans="1:14" ht="31.5" customHeight="1">
      <c r="A71" s="61"/>
      <c r="B71" s="61"/>
      <c r="C71" s="72"/>
      <c r="D71" s="73"/>
      <c r="E71" s="195" t="s">
        <v>151</v>
      </c>
      <c r="F71" s="138" t="s">
        <v>88</v>
      </c>
      <c r="G71" s="411">
        <f>IF(G22="","",G22)</f>
      </c>
      <c r="H71" s="412"/>
      <c r="I71" s="412"/>
      <c r="J71" s="412"/>
      <c r="K71" s="412"/>
      <c r="L71" s="412"/>
      <c r="M71" s="413"/>
      <c r="N71" s="61"/>
    </row>
    <row r="72" spans="1:14" ht="19.5" customHeight="1">
      <c r="A72" s="61"/>
      <c r="B72" s="61"/>
      <c r="C72" s="72"/>
      <c r="D72" s="72"/>
      <c r="E72" s="103"/>
      <c r="F72" s="103"/>
      <c r="G72" s="72"/>
      <c r="H72" s="72"/>
      <c r="I72" s="103"/>
      <c r="J72" s="103"/>
      <c r="K72" s="103"/>
      <c r="L72" s="103"/>
      <c r="M72" s="103"/>
      <c r="N72" s="61"/>
    </row>
    <row r="73" spans="1:14" ht="21" customHeight="1">
      <c r="A73" s="61"/>
      <c r="B73" s="61"/>
      <c r="C73" s="421" t="s">
        <v>3</v>
      </c>
      <c r="D73" s="429"/>
      <c r="E73" s="429"/>
      <c r="F73" s="430"/>
      <c r="G73" s="414" t="s">
        <v>25</v>
      </c>
      <c r="H73" s="415"/>
      <c r="I73" s="416"/>
      <c r="J73" s="414" t="s">
        <v>26</v>
      </c>
      <c r="K73" s="415"/>
      <c r="L73" s="416"/>
      <c r="M73" s="414" t="s">
        <v>66</v>
      </c>
      <c r="N73" s="461"/>
    </row>
    <row r="74" spans="1:14" ht="21" customHeight="1">
      <c r="A74" s="61"/>
      <c r="B74" s="61"/>
      <c r="C74" s="431"/>
      <c r="D74" s="432"/>
      <c r="E74" s="432"/>
      <c r="F74" s="433"/>
      <c r="G74" s="440" t="s">
        <v>13</v>
      </c>
      <c r="H74" s="414" t="s">
        <v>27</v>
      </c>
      <c r="I74" s="416"/>
      <c r="J74" s="440" t="s">
        <v>13</v>
      </c>
      <c r="K74" s="414" t="s">
        <v>27</v>
      </c>
      <c r="L74" s="416"/>
      <c r="M74" s="414" t="s">
        <v>27</v>
      </c>
      <c r="N74" s="461"/>
    </row>
    <row r="75" spans="1:14" ht="52.5" customHeight="1">
      <c r="A75" s="61"/>
      <c r="B75" s="61"/>
      <c r="C75" s="364"/>
      <c r="D75" s="365"/>
      <c r="E75" s="365"/>
      <c r="F75" s="366"/>
      <c r="G75" s="441"/>
      <c r="H75" s="414" t="s">
        <v>5</v>
      </c>
      <c r="I75" s="416"/>
      <c r="J75" s="441"/>
      <c r="K75" s="414" t="s">
        <v>5</v>
      </c>
      <c r="L75" s="416"/>
      <c r="M75" s="414" t="s">
        <v>46</v>
      </c>
      <c r="N75" s="461"/>
    </row>
    <row r="76" spans="1:14" ht="54" customHeight="1">
      <c r="A76" s="61"/>
      <c r="B76" s="61"/>
      <c r="C76" s="434" t="s">
        <v>223</v>
      </c>
      <c r="D76" s="407"/>
      <c r="E76" s="408"/>
      <c r="F76" s="435"/>
      <c r="G76" s="417"/>
      <c r="H76" s="155" t="s">
        <v>9</v>
      </c>
      <c r="I76" s="156">
        <f>IF(G76="はい","寄附金","")</f>
      </c>
      <c r="J76" s="417"/>
      <c r="K76" s="155" t="s">
        <v>9</v>
      </c>
      <c r="L76" s="156">
        <f>IF(J76="はい","寄附金","")</f>
      </c>
      <c r="M76" s="419">
        <f>IF(G76="はい",VLOOKUP("基準1",基準選択肢C,2),IF(J76="はい",VLOOKUP("基準1",基準選択肢C,2),""))</f>
      </c>
      <c r="N76" s="419">
        <f>IF(G76="はい","基準1",IF(J76="はい","基準1",""))</f>
      </c>
    </row>
    <row r="77" spans="1:14" ht="54" customHeight="1">
      <c r="A77" s="61"/>
      <c r="B77" s="61"/>
      <c r="C77" s="436"/>
      <c r="D77" s="437"/>
      <c r="E77" s="437"/>
      <c r="F77" s="438"/>
      <c r="G77" s="439"/>
      <c r="H77" s="155" t="s">
        <v>158</v>
      </c>
      <c r="I77" s="140"/>
      <c r="J77" s="439"/>
      <c r="K77" s="155" t="s">
        <v>158</v>
      </c>
      <c r="L77" s="140"/>
      <c r="M77" s="457"/>
      <c r="N77" s="457"/>
    </row>
    <row r="78" spans="1:14" ht="48.75" customHeight="1">
      <c r="A78" s="61"/>
      <c r="B78" s="61"/>
      <c r="C78" s="434" t="s">
        <v>193</v>
      </c>
      <c r="D78" s="442"/>
      <c r="E78" s="442"/>
      <c r="F78" s="404" t="s">
        <v>64</v>
      </c>
      <c r="G78" s="417"/>
      <c r="H78" s="155" t="s">
        <v>11</v>
      </c>
      <c r="I78" s="141"/>
      <c r="J78" s="417"/>
      <c r="K78" s="155" t="s">
        <v>11</v>
      </c>
      <c r="L78" s="141"/>
      <c r="M78" s="419">
        <f>IF(AND($G78="はい",$I79="有"),VLOOKUP("基準1と5",基準選択肢C,2),IF(AND($J78="はい",$L79="有"),VLOOKUP("基準1と5",基準選択肢C,2),IF($G78="はい",VLOOKUP("基準1",基準選択肢C,2),IF($J78="はい",VLOOKUP("基準1",基準選択肢C,2),""))))</f>
      </c>
      <c r="N78" s="419">
        <f>IF(AND($G78="はい",$I79="有"),"基準1と5",IF(AND($J78="はい",$L79="有"),"基準1と5",IF($G78="はい","基準1",IF($J78="はい","基準1",""))))</f>
      </c>
    </row>
    <row r="79" spans="1:14" ht="48.75" customHeight="1">
      <c r="A79" s="61"/>
      <c r="B79" s="61"/>
      <c r="C79" s="443"/>
      <c r="D79" s="444"/>
      <c r="E79" s="444"/>
      <c r="F79" s="405"/>
      <c r="G79" s="418"/>
      <c r="H79" s="187" t="s">
        <v>12</v>
      </c>
      <c r="I79" s="141"/>
      <c r="J79" s="418"/>
      <c r="K79" s="187" t="s">
        <v>12</v>
      </c>
      <c r="L79" s="141"/>
      <c r="M79" s="420"/>
      <c r="N79" s="420"/>
    </row>
    <row r="80" spans="1:14" ht="48.75" customHeight="1">
      <c r="A80" s="61"/>
      <c r="B80" s="61"/>
      <c r="C80" s="443"/>
      <c r="D80" s="444"/>
      <c r="E80" s="444"/>
      <c r="F80" s="404" t="s">
        <v>65</v>
      </c>
      <c r="G80" s="417"/>
      <c r="H80" s="155" t="s">
        <v>11</v>
      </c>
      <c r="I80" s="141"/>
      <c r="J80" s="417"/>
      <c r="K80" s="155" t="s">
        <v>11</v>
      </c>
      <c r="L80" s="141"/>
      <c r="M80" s="419">
        <f>IF($G80="はい",VLOOKUP("基準1",基準選択肢C,2),IF($J80="はい",VLOOKUP("基準1",基準選択肢C,2),""))</f>
      </c>
      <c r="N80" s="419">
        <f>IF($G80="はい","基準1",IF($J80="はい","基準1",""))</f>
      </c>
    </row>
    <row r="81" spans="1:14" ht="48.75" customHeight="1">
      <c r="A81" s="61"/>
      <c r="B81" s="61"/>
      <c r="C81" s="409"/>
      <c r="D81" s="410"/>
      <c r="E81" s="410"/>
      <c r="F81" s="405"/>
      <c r="G81" s="418"/>
      <c r="H81" s="187" t="s">
        <v>12</v>
      </c>
      <c r="I81" s="141"/>
      <c r="J81" s="418"/>
      <c r="K81" s="187" t="s">
        <v>12</v>
      </c>
      <c r="L81" s="141"/>
      <c r="M81" s="420"/>
      <c r="N81" s="420"/>
    </row>
    <row r="82" spans="1:14" ht="54" customHeight="1">
      <c r="A82" s="61"/>
      <c r="B82" s="61"/>
      <c r="C82" s="395" t="s">
        <v>171</v>
      </c>
      <c r="D82" s="396"/>
      <c r="E82" s="397"/>
      <c r="F82" s="404" t="s">
        <v>64</v>
      </c>
      <c r="G82" s="417"/>
      <c r="H82" s="201" t="s">
        <v>160</v>
      </c>
      <c r="I82" s="141"/>
      <c r="J82" s="417"/>
      <c r="K82" s="201" t="s">
        <v>160</v>
      </c>
      <c r="L82" s="141"/>
      <c r="M82" s="419">
        <f>IF(OR(I83&gt;=2500000,L83&gt;=2500000),VLOOKUP("基準1と5",基準選択肢C,2),IF(OR(I83&gt;=1000000,L83&gt;=1000000),VLOOKUP("基準1",基準選択肢C,2),""))</f>
      </c>
      <c r="N82" s="419">
        <f>IF(OR(I83&gt;=2500000,L83&gt;=2500000),"基準1と5",IF(OR(I83&gt;=1000000,L83&gt;=1000000),"基準1",""))</f>
      </c>
    </row>
    <row r="83" spans="1:14" ht="48.75" customHeight="1">
      <c r="A83" s="61"/>
      <c r="B83" s="61"/>
      <c r="C83" s="398"/>
      <c r="D83" s="399"/>
      <c r="E83" s="400"/>
      <c r="F83" s="405"/>
      <c r="G83" s="418"/>
      <c r="H83" s="155" t="s">
        <v>158</v>
      </c>
      <c r="I83" s="140"/>
      <c r="J83" s="418"/>
      <c r="K83" s="155" t="s">
        <v>158</v>
      </c>
      <c r="L83" s="140"/>
      <c r="M83" s="420"/>
      <c r="N83" s="420"/>
    </row>
    <row r="84" spans="1:14" ht="54" customHeight="1">
      <c r="A84" s="61"/>
      <c r="B84" s="61"/>
      <c r="C84" s="398"/>
      <c r="D84" s="399"/>
      <c r="E84" s="400"/>
      <c r="F84" s="404" t="s">
        <v>65</v>
      </c>
      <c r="G84" s="417"/>
      <c r="H84" s="201" t="s">
        <v>160</v>
      </c>
      <c r="I84" s="141"/>
      <c r="J84" s="417"/>
      <c r="K84" s="201" t="s">
        <v>160</v>
      </c>
      <c r="L84" s="141"/>
      <c r="M84" s="419">
        <f>IF(OR(I85&gt;=2500000,L85&gt;=2500000),VLOOKUP("基準1と6",基準選択肢C,2),IF(OR(I85&gt;=1000000,L85&gt;=1000000),VLOOKUP("基準1",基準選択肢C,2),""))</f>
      </c>
      <c r="N84" s="419">
        <f>IF(OR(I85&gt;=2500000,L85&gt;=2500000),"基準1と6",IF(OR(I85&gt;=1000000,L85&gt;=1000000),"基準1",""))</f>
      </c>
    </row>
    <row r="85" spans="1:14" ht="48.75" customHeight="1">
      <c r="A85" s="61"/>
      <c r="B85" s="61"/>
      <c r="C85" s="401"/>
      <c r="D85" s="402"/>
      <c r="E85" s="403"/>
      <c r="F85" s="405"/>
      <c r="G85" s="418"/>
      <c r="H85" s="155" t="s">
        <v>158</v>
      </c>
      <c r="I85" s="140"/>
      <c r="J85" s="418"/>
      <c r="K85" s="155" t="s">
        <v>158</v>
      </c>
      <c r="L85" s="140"/>
      <c r="M85" s="420"/>
      <c r="N85" s="420"/>
    </row>
    <row r="86" spans="1:14" ht="79.5" customHeight="1">
      <c r="A86" s="61"/>
      <c r="B86" s="61"/>
      <c r="C86" s="395" t="s">
        <v>188</v>
      </c>
      <c r="D86" s="396"/>
      <c r="E86" s="397"/>
      <c r="F86" s="240" t="s">
        <v>64</v>
      </c>
      <c r="G86" s="142"/>
      <c r="H86" s="187" t="s">
        <v>41</v>
      </c>
      <c r="I86" s="141"/>
      <c r="J86" s="142"/>
      <c r="K86" s="187" t="s">
        <v>41</v>
      </c>
      <c r="L86" s="141"/>
      <c r="M86" s="196">
        <f>IF(G86="はい",VLOOKUP("基準1と5",基準選択肢C,2),IF(J86="はい",VLOOKUP("基準1と5",基準選択肢C,2),""))</f>
      </c>
      <c r="N86" s="196">
        <f>IF(G86="はい","基準1と5",IF(J86="はい","基準1と5",""))</f>
      </c>
    </row>
    <row r="87" spans="1:14" ht="79.5" customHeight="1">
      <c r="A87" s="61"/>
      <c r="B87" s="61"/>
      <c r="C87" s="401"/>
      <c r="D87" s="402"/>
      <c r="E87" s="403"/>
      <c r="F87" s="240" t="s">
        <v>65</v>
      </c>
      <c r="G87" s="142"/>
      <c r="H87" s="187" t="s">
        <v>41</v>
      </c>
      <c r="I87" s="141"/>
      <c r="J87" s="142"/>
      <c r="K87" s="187" t="s">
        <v>41</v>
      </c>
      <c r="L87" s="141"/>
      <c r="M87" s="196">
        <f>IF(G87="はい",VLOOKUP("基準1と6",基準選択肢C,2),IF(J87="はい",VLOOKUP("基準1と6",基準選択肢C,2),""))</f>
      </c>
      <c r="N87" s="196">
        <f>IF(G87="はい","基準1と6",IF(J87="はい","基準1と6",""))</f>
      </c>
    </row>
    <row r="88" spans="1:14" ht="97.5" customHeight="1">
      <c r="A88" s="61"/>
      <c r="B88" s="61"/>
      <c r="C88" s="389" t="s">
        <v>119</v>
      </c>
      <c r="D88" s="390"/>
      <c r="E88" s="391"/>
      <c r="F88" s="240" t="s">
        <v>64</v>
      </c>
      <c r="G88" s="142"/>
      <c r="H88" s="187" t="s">
        <v>197</v>
      </c>
      <c r="I88" s="141"/>
      <c r="J88" s="142"/>
      <c r="K88" s="187" t="s">
        <v>197</v>
      </c>
      <c r="L88" s="141"/>
      <c r="M88" s="196">
        <f>IF(G88="はい",VLOOKUP("基準1と5",基準選択肢C,2),IF(J88="はい",VLOOKUP("基準1と5",基準選択肢C,2),""))</f>
      </c>
      <c r="N88" s="196">
        <f>IF(G88="はい","基準1と5",IF(J88="はい","基準1と5",""))</f>
      </c>
    </row>
    <row r="89" spans="1:14" ht="97.5" customHeight="1">
      <c r="A89" s="61"/>
      <c r="B89" s="61"/>
      <c r="C89" s="392"/>
      <c r="D89" s="393"/>
      <c r="E89" s="394"/>
      <c r="F89" s="240" t="s">
        <v>65</v>
      </c>
      <c r="G89" s="142"/>
      <c r="H89" s="187" t="s">
        <v>197</v>
      </c>
      <c r="I89" s="141"/>
      <c r="J89" s="142"/>
      <c r="K89" s="187" t="s">
        <v>197</v>
      </c>
      <c r="L89" s="141"/>
      <c r="M89" s="196">
        <f>IF(G89="はい",VLOOKUP("基準1と6",基準選択肢C,2),IF(J89="はい",VLOOKUP("基準1と6",基準選択肢C,2),""))</f>
      </c>
      <c r="N89" s="196">
        <f>IF(G89="はい","基準1と6",IF(J89="はい","基準1と6",""))</f>
      </c>
    </row>
    <row r="90" spans="1:14" ht="97.5" customHeight="1">
      <c r="A90" s="61"/>
      <c r="B90" s="61"/>
      <c r="C90" s="406" t="s">
        <v>219</v>
      </c>
      <c r="D90" s="407"/>
      <c r="E90" s="408"/>
      <c r="F90" s="240" t="s">
        <v>64</v>
      </c>
      <c r="G90" s="141"/>
      <c r="H90" s="157" t="s">
        <v>10</v>
      </c>
      <c r="I90" s="141"/>
      <c r="J90" s="141"/>
      <c r="K90" s="157" t="s">
        <v>10</v>
      </c>
      <c r="L90" s="141"/>
      <c r="M90" s="196">
        <f>IF(N90="","",VLOOKUP(N90,基準選択肢C,2))</f>
      </c>
      <c r="N90" s="196">
        <f>IF(AND(I90=L90,I90=""),"",IF(AND(I90=L90,I90="寄附講座（親講座）の受入をしている"),"基準1",IF(AND(I90="",L90="寄附講座（親講座）の受入をしている"),"基準1",IF(AND(L90="",I90="寄附講座（親講座）の受入をしている"),"基準1","基準1と5"))))</f>
      </c>
    </row>
    <row r="91" spans="1:14" ht="97.5" customHeight="1">
      <c r="A91" s="61"/>
      <c r="B91" s="61"/>
      <c r="C91" s="409"/>
      <c r="D91" s="410"/>
      <c r="E91" s="410"/>
      <c r="F91" s="240" t="s">
        <v>65</v>
      </c>
      <c r="G91" s="144"/>
      <c r="H91" s="155" t="s">
        <v>10</v>
      </c>
      <c r="I91" s="141"/>
      <c r="J91" s="144"/>
      <c r="K91" s="155" t="s">
        <v>10</v>
      </c>
      <c r="L91" s="141"/>
      <c r="M91" s="196">
        <f>IF(N91="","",VLOOKUP(N91,基準選択肢C,2))</f>
      </c>
      <c r="N91" s="196">
        <f>IF(AND(I91=L91,I91=""),"",IF(AND(I91=L91,I91="寄附講座（親講座）の受入をしている"),"基準1",IF(AND(I91="",L91="寄附講座（親講座）の受入をしている"),"基準1",IF(AND(L91="",I91="寄附講座（親講座）の受入をしている"),"基準1","基準1と6"))))</f>
      </c>
    </row>
    <row r="92" spans="1:14" ht="19.5" customHeight="1">
      <c r="A92" s="61"/>
      <c r="B92" s="61"/>
      <c r="C92" s="158"/>
      <c r="D92" s="158"/>
      <c r="E92" s="159"/>
      <c r="F92" s="159"/>
      <c r="G92" s="160"/>
      <c r="H92" s="158"/>
      <c r="I92" s="161"/>
      <c r="J92" s="161"/>
      <c r="K92" s="161"/>
      <c r="L92" s="161"/>
      <c r="M92" s="161"/>
      <c r="N92" s="61"/>
    </row>
    <row r="93" spans="1:14" ht="31.5" customHeight="1">
      <c r="A93" s="61"/>
      <c r="B93" s="61"/>
      <c r="C93" s="72"/>
      <c r="D93" s="73"/>
      <c r="E93" s="195" t="s">
        <v>151</v>
      </c>
      <c r="F93" s="138" t="s">
        <v>94</v>
      </c>
      <c r="G93" s="411">
        <f>IF(G23="","",G23)</f>
      </c>
      <c r="H93" s="412"/>
      <c r="I93" s="412"/>
      <c r="J93" s="412"/>
      <c r="K93" s="412"/>
      <c r="L93" s="412"/>
      <c r="M93" s="413"/>
      <c r="N93" s="61"/>
    </row>
    <row r="94" spans="1:14" ht="19.5" customHeight="1">
      <c r="A94" s="61"/>
      <c r="B94" s="61"/>
      <c r="C94" s="72"/>
      <c r="D94" s="72"/>
      <c r="E94" s="103"/>
      <c r="F94" s="103"/>
      <c r="G94" s="72"/>
      <c r="H94" s="72"/>
      <c r="I94" s="103"/>
      <c r="J94" s="103"/>
      <c r="K94" s="103"/>
      <c r="L94" s="103"/>
      <c r="M94" s="103"/>
      <c r="N94" s="61"/>
    </row>
    <row r="95" spans="1:14" ht="21" customHeight="1">
      <c r="A95" s="61"/>
      <c r="B95" s="61"/>
      <c r="C95" s="421" t="s">
        <v>3</v>
      </c>
      <c r="D95" s="429"/>
      <c r="E95" s="429"/>
      <c r="F95" s="430"/>
      <c r="G95" s="414" t="s">
        <v>25</v>
      </c>
      <c r="H95" s="415"/>
      <c r="I95" s="416"/>
      <c r="J95" s="414" t="s">
        <v>26</v>
      </c>
      <c r="K95" s="415"/>
      <c r="L95" s="416"/>
      <c r="M95" s="414" t="s">
        <v>66</v>
      </c>
      <c r="N95" s="461"/>
    </row>
    <row r="96" spans="1:14" ht="21" customHeight="1">
      <c r="A96" s="61"/>
      <c r="B96" s="61"/>
      <c r="C96" s="431"/>
      <c r="D96" s="432"/>
      <c r="E96" s="432"/>
      <c r="F96" s="433"/>
      <c r="G96" s="440" t="s">
        <v>13</v>
      </c>
      <c r="H96" s="414" t="s">
        <v>27</v>
      </c>
      <c r="I96" s="416"/>
      <c r="J96" s="440" t="s">
        <v>13</v>
      </c>
      <c r="K96" s="414" t="s">
        <v>27</v>
      </c>
      <c r="L96" s="416"/>
      <c r="M96" s="414" t="s">
        <v>27</v>
      </c>
      <c r="N96" s="461"/>
    </row>
    <row r="97" spans="1:14" ht="52.5" customHeight="1">
      <c r="A97" s="61"/>
      <c r="B97" s="61"/>
      <c r="C97" s="364"/>
      <c r="D97" s="365"/>
      <c r="E97" s="365"/>
      <c r="F97" s="366"/>
      <c r="G97" s="441"/>
      <c r="H97" s="414" t="s">
        <v>5</v>
      </c>
      <c r="I97" s="416"/>
      <c r="J97" s="441"/>
      <c r="K97" s="414" t="s">
        <v>5</v>
      </c>
      <c r="L97" s="416"/>
      <c r="M97" s="414" t="s">
        <v>46</v>
      </c>
      <c r="N97" s="461"/>
    </row>
    <row r="98" spans="1:14" ht="54" customHeight="1">
      <c r="A98" s="61"/>
      <c r="B98" s="61"/>
      <c r="C98" s="434" t="s">
        <v>223</v>
      </c>
      <c r="D98" s="407"/>
      <c r="E98" s="408"/>
      <c r="F98" s="435"/>
      <c r="G98" s="417"/>
      <c r="H98" s="155" t="s">
        <v>9</v>
      </c>
      <c r="I98" s="156">
        <f>IF(G98="はい","寄附金","")</f>
      </c>
      <c r="J98" s="417"/>
      <c r="K98" s="155" t="s">
        <v>9</v>
      </c>
      <c r="L98" s="156">
        <f>IF(J98="はい","寄附金","")</f>
      </c>
      <c r="M98" s="419">
        <f>IF(G98="はい",VLOOKUP("基準1",基準選択肢C,2),IF(J98="はい",VLOOKUP("基準1",基準選択肢C,2),""))</f>
      </c>
      <c r="N98" s="419">
        <f>IF(G98="はい","基準1",IF(J98="はい","基準1",""))</f>
      </c>
    </row>
    <row r="99" spans="1:14" ht="54" customHeight="1">
      <c r="A99" s="61"/>
      <c r="B99" s="61"/>
      <c r="C99" s="436"/>
      <c r="D99" s="437"/>
      <c r="E99" s="437"/>
      <c r="F99" s="438"/>
      <c r="G99" s="439"/>
      <c r="H99" s="155" t="s">
        <v>158</v>
      </c>
      <c r="I99" s="140"/>
      <c r="J99" s="439"/>
      <c r="K99" s="155" t="s">
        <v>158</v>
      </c>
      <c r="L99" s="140"/>
      <c r="M99" s="457"/>
      <c r="N99" s="457"/>
    </row>
    <row r="100" spans="1:14" ht="48.75" customHeight="1">
      <c r="A100" s="61"/>
      <c r="B100" s="61"/>
      <c r="C100" s="434" t="s">
        <v>193</v>
      </c>
      <c r="D100" s="442"/>
      <c r="E100" s="442"/>
      <c r="F100" s="404" t="s">
        <v>64</v>
      </c>
      <c r="G100" s="417"/>
      <c r="H100" s="155" t="s">
        <v>11</v>
      </c>
      <c r="I100" s="141"/>
      <c r="J100" s="417"/>
      <c r="K100" s="155" t="s">
        <v>11</v>
      </c>
      <c r="L100" s="141"/>
      <c r="M100" s="419">
        <f>IF(AND($G100="はい",$I101="有"),VLOOKUP("基準1と5",基準選択肢C,2),IF(AND($J100="はい",$L101="有"),VLOOKUP("基準1と5",基準選択肢C,2),IF($G100="はい",VLOOKUP("基準1",基準選択肢C,2),IF($J100="はい",VLOOKUP("基準1",基準選択肢C,2),""))))</f>
      </c>
      <c r="N100" s="419">
        <f>IF(AND($G100="はい",$I101="有"),"基準1と5",IF(AND($J100="はい",$L101="有"),"基準1と5",IF($G100="はい","基準1",IF($J100="はい","基準1",""))))</f>
      </c>
    </row>
    <row r="101" spans="1:14" ht="48.75" customHeight="1">
      <c r="A101" s="61"/>
      <c r="B101" s="61"/>
      <c r="C101" s="443"/>
      <c r="D101" s="444"/>
      <c r="E101" s="444"/>
      <c r="F101" s="405"/>
      <c r="G101" s="418"/>
      <c r="H101" s="187" t="s">
        <v>12</v>
      </c>
      <c r="I101" s="141"/>
      <c r="J101" s="418"/>
      <c r="K101" s="187" t="s">
        <v>12</v>
      </c>
      <c r="L101" s="141"/>
      <c r="M101" s="420"/>
      <c r="N101" s="420"/>
    </row>
    <row r="102" spans="1:14" ht="48.75" customHeight="1">
      <c r="A102" s="61"/>
      <c r="B102" s="61"/>
      <c r="C102" s="443"/>
      <c r="D102" s="444"/>
      <c r="E102" s="444"/>
      <c r="F102" s="404" t="s">
        <v>65</v>
      </c>
      <c r="G102" s="417"/>
      <c r="H102" s="155" t="s">
        <v>11</v>
      </c>
      <c r="I102" s="141"/>
      <c r="J102" s="417"/>
      <c r="K102" s="155" t="s">
        <v>11</v>
      </c>
      <c r="L102" s="141"/>
      <c r="M102" s="419">
        <f>IF($G102="はい",VLOOKUP("基準1",基準選択肢C,2),IF($J102="はい",VLOOKUP("基準1",基準選択肢C,2),""))</f>
      </c>
      <c r="N102" s="419">
        <f>IF($G102="はい","基準1",IF($J102="はい","基準1",""))</f>
      </c>
    </row>
    <row r="103" spans="1:14" ht="48.75" customHeight="1">
      <c r="A103" s="61"/>
      <c r="B103" s="61"/>
      <c r="C103" s="409"/>
      <c r="D103" s="410"/>
      <c r="E103" s="410"/>
      <c r="F103" s="405"/>
      <c r="G103" s="418"/>
      <c r="H103" s="187" t="s">
        <v>12</v>
      </c>
      <c r="I103" s="141"/>
      <c r="J103" s="418"/>
      <c r="K103" s="187" t="s">
        <v>12</v>
      </c>
      <c r="L103" s="141"/>
      <c r="M103" s="420"/>
      <c r="N103" s="420"/>
    </row>
    <row r="104" spans="1:14" ht="54" customHeight="1">
      <c r="A104" s="61"/>
      <c r="B104" s="61"/>
      <c r="C104" s="395" t="s">
        <v>171</v>
      </c>
      <c r="D104" s="396"/>
      <c r="E104" s="397"/>
      <c r="F104" s="404" t="s">
        <v>64</v>
      </c>
      <c r="G104" s="417"/>
      <c r="H104" s="201" t="s">
        <v>160</v>
      </c>
      <c r="I104" s="141"/>
      <c r="J104" s="417"/>
      <c r="K104" s="201" t="s">
        <v>160</v>
      </c>
      <c r="L104" s="141"/>
      <c r="M104" s="419">
        <f>IF(OR(I105&gt;=2500000,L105&gt;=2500000),VLOOKUP("基準1と5",基準選択肢C,2),IF(OR(I105&gt;=1000000,L105&gt;=1000000),VLOOKUP("基準1",基準選択肢C,2),""))</f>
      </c>
      <c r="N104" s="419">
        <f>IF(OR(I105&gt;=2500000,L105&gt;=2500000),"基準1と5",IF(OR(I105&gt;=1000000,L105&gt;=1000000),"基準1",""))</f>
      </c>
    </row>
    <row r="105" spans="1:14" ht="48.75" customHeight="1">
      <c r="A105" s="61"/>
      <c r="B105" s="61"/>
      <c r="C105" s="398"/>
      <c r="D105" s="399"/>
      <c r="E105" s="400"/>
      <c r="F105" s="405"/>
      <c r="G105" s="418"/>
      <c r="H105" s="155" t="s">
        <v>158</v>
      </c>
      <c r="I105" s="140"/>
      <c r="J105" s="418"/>
      <c r="K105" s="155" t="s">
        <v>158</v>
      </c>
      <c r="L105" s="140"/>
      <c r="M105" s="420"/>
      <c r="N105" s="420"/>
    </row>
    <row r="106" spans="1:14" ht="54" customHeight="1">
      <c r="A106" s="61"/>
      <c r="B106" s="61"/>
      <c r="C106" s="398"/>
      <c r="D106" s="399"/>
      <c r="E106" s="400"/>
      <c r="F106" s="404" t="s">
        <v>65</v>
      </c>
      <c r="G106" s="417"/>
      <c r="H106" s="201" t="s">
        <v>160</v>
      </c>
      <c r="I106" s="141"/>
      <c r="J106" s="417"/>
      <c r="K106" s="201" t="s">
        <v>160</v>
      </c>
      <c r="L106" s="141"/>
      <c r="M106" s="419">
        <f>IF(OR(I107&gt;=2500000,L107&gt;=2500000),VLOOKUP("基準1と6",基準選択肢C,2),IF(OR(I107&gt;=1000000,L107&gt;=1000000),VLOOKUP("基準1",基準選択肢C,2),""))</f>
      </c>
      <c r="N106" s="419">
        <f>IF(OR(I107&gt;=2500000,L107&gt;=2500000),"基準1と6",IF(OR(I107&gt;=1000000,L107&gt;=1000000),"基準1",""))</f>
      </c>
    </row>
    <row r="107" spans="1:14" ht="48.75" customHeight="1">
      <c r="A107" s="61"/>
      <c r="B107" s="61"/>
      <c r="C107" s="401"/>
      <c r="D107" s="402"/>
      <c r="E107" s="403"/>
      <c r="F107" s="405"/>
      <c r="G107" s="418"/>
      <c r="H107" s="155" t="s">
        <v>158</v>
      </c>
      <c r="I107" s="140"/>
      <c r="J107" s="418"/>
      <c r="K107" s="155" t="s">
        <v>158</v>
      </c>
      <c r="L107" s="140"/>
      <c r="M107" s="420"/>
      <c r="N107" s="420"/>
    </row>
    <row r="108" spans="1:14" ht="79.5" customHeight="1">
      <c r="A108" s="61"/>
      <c r="B108" s="61"/>
      <c r="C108" s="395" t="s">
        <v>188</v>
      </c>
      <c r="D108" s="396"/>
      <c r="E108" s="397"/>
      <c r="F108" s="240" t="s">
        <v>64</v>
      </c>
      <c r="G108" s="142"/>
      <c r="H108" s="187" t="s">
        <v>41</v>
      </c>
      <c r="I108" s="141"/>
      <c r="J108" s="142"/>
      <c r="K108" s="187" t="s">
        <v>41</v>
      </c>
      <c r="L108" s="141"/>
      <c r="M108" s="196">
        <f>IF(G108="はい",VLOOKUP("基準1と5",基準選択肢C,2),IF(J108="はい",VLOOKUP("基準1と5",基準選択肢C,2),""))</f>
      </c>
      <c r="N108" s="196">
        <f>IF(G108="はい","基準1と5",IF(J108="はい","基準1と5",""))</f>
      </c>
    </row>
    <row r="109" spans="1:14" ht="79.5" customHeight="1">
      <c r="A109" s="61"/>
      <c r="B109" s="61"/>
      <c r="C109" s="401"/>
      <c r="D109" s="402"/>
      <c r="E109" s="403"/>
      <c r="F109" s="240" t="s">
        <v>65</v>
      </c>
      <c r="G109" s="142"/>
      <c r="H109" s="187" t="s">
        <v>41</v>
      </c>
      <c r="I109" s="141"/>
      <c r="J109" s="142"/>
      <c r="K109" s="187" t="s">
        <v>41</v>
      </c>
      <c r="L109" s="141"/>
      <c r="M109" s="196">
        <f>IF(G109="はい",VLOOKUP("基準1と6",基準選択肢C,2),IF(J109="はい",VLOOKUP("基準1と6",基準選択肢C,2),""))</f>
      </c>
      <c r="N109" s="196">
        <f>IF(G109="はい","基準1と6",IF(J109="はい","基準1と6",""))</f>
      </c>
    </row>
    <row r="110" spans="1:14" ht="97.5" customHeight="1">
      <c r="A110" s="61"/>
      <c r="B110" s="61"/>
      <c r="C110" s="389" t="s">
        <v>119</v>
      </c>
      <c r="D110" s="390"/>
      <c r="E110" s="391"/>
      <c r="F110" s="240" t="s">
        <v>64</v>
      </c>
      <c r="G110" s="142"/>
      <c r="H110" s="187" t="s">
        <v>197</v>
      </c>
      <c r="I110" s="141"/>
      <c r="J110" s="142"/>
      <c r="K110" s="187" t="s">
        <v>197</v>
      </c>
      <c r="L110" s="141"/>
      <c r="M110" s="196">
        <f>IF(G110="はい",VLOOKUP("基準1と5",基準選択肢C,2),IF(J110="はい",VLOOKUP("基準1と5",基準選択肢C,2),""))</f>
      </c>
      <c r="N110" s="196">
        <f>IF(G110="はい","基準1と5",IF(J110="はい","基準1と5",""))</f>
      </c>
    </row>
    <row r="111" spans="1:14" ht="97.5" customHeight="1">
      <c r="A111" s="61"/>
      <c r="B111" s="61"/>
      <c r="C111" s="392"/>
      <c r="D111" s="393"/>
      <c r="E111" s="394"/>
      <c r="F111" s="240" t="s">
        <v>65</v>
      </c>
      <c r="G111" s="142"/>
      <c r="H111" s="187" t="s">
        <v>197</v>
      </c>
      <c r="I111" s="141"/>
      <c r="J111" s="142"/>
      <c r="K111" s="187" t="s">
        <v>197</v>
      </c>
      <c r="L111" s="141"/>
      <c r="M111" s="196">
        <f>IF(G111="はい",VLOOKUP("基準1と6",基準選択肢C,2),IF(J111="はい",VLOOKUP("基準1と6",基準選択肢C,2),""))</f>
      </c>
      <c r="N111" s="196">
        <f>IF(G111="はい","基準1と6",IF(J111="はい","基準1と6",""))</f>
      </c>
    </row>
    <row r="112" spans="1:14" ht="97.5" customHeight="1">
      <c r="A112" s="61"/>
      <c r="B112" s="61"/>
      <c r="C112" s="406" t="s">
        <v>219</v>
      </c>
      <c r="D112" s="407"/>
      <c r="E112" s="408"/>
      <c r="F112" s="240" t="s">
        <v>64</v>
      </c>
      <c r="G112" s="141"/>
      <c r="H112" s="157" t="s">
        <v>10</v>
      </c>
      <c r="I112" s="141"/>
      <c r="J112" s="142"/>
      <c r="K112" s="157" t="s">
        <v>10</v>
      </c>
      <c r="L112" s="141"/>
      <c r="M112" s="196">
        <f>IF(N112="","",VLOOKUP(N112,基準選択肢C,2))</f>
      </c>
      <c r="N112" s="196">
        <f>IF(AND(I112=L112,I112=""),"",IF(AND(I112=L112,I112="寄附講座（親講座）の受入をしている"),"基準1",IF(AND(I112="",L112="寄附講座（親講座）の受入をしている"),"基準1",IF(AND(L112="",I112="寄附講座（親講座）の受入をしている"),"基準1","基準1と5"))))</f>
      </c>
    </row>
    <row r="113" spans="1:14" ht="97.5" customHeight="1">
      <c r="A113" s="61"/>
      <c r="B113" s="61"/>
      <c r="C113" s="409"/>
      <c r="D113" s="410"/>
      <c r="E113" s="410"/>
      <c r="F113" s="240" t="s">
        <v>65</v>
      </c>
      <c r="G113" s="144"/>
      <c r="H113" s="155" t="s">
        <v>10</v>
      </c>
      <c r="I113" s="141"/>
      <c r="J113" s="144"/>
      <c r="K113" s="155" t="s">
        <v>10</v>
      </c>
      <c r="L113" s="141"/>
      <c r="M113" s="196">
        <f>IF(N113="","",VLOOKUP(N113,基準選択肢C,2))</f>
      </c>
      <c r="N113" s="196">
        <f>IF(AND(I113=L113,I113=""),"",IF(AND(I113=L113,I113="寄附講座（親講座）の受入をしている"),"基準1",IF(AND(I113="",L113="寄附講座（親講座）の受入をしている"),"基準1",IF(AND(L113="",I113="寄附講座（親講座）の受入をしている"),"基準1","基準1と6"))))</f>
      </c>
    </row>
    <row r="114" spans="1:14" ht="19.5" customHeight="1">
      <c r="A114" s="61"/>
      <c r="B114" s="61"/>
      <c r="C114" s="158"/>
      <c r="D114" s="158"/>
      <c r="E114" s="159"/>
      <c r="F114" s="159"/>
      <c r="G114" s="160"/>
      <c r="H114" s="158"/>
      <c r="I114" s="161"/>
      <c r="J114" s="161"/>
      <c r="K114" s="161"/>
      <c r="L114" s="161"/>
      <c r="M114" s="161"/>
      <c r="N114" s="61"/>
    </row>
    <row r="115" spans="1:14" ht="31.5" customHeight="1">
      <c r="A115" s="61"/>
      <c r="B115" s="61"/>
      <c r="C115" s="72"/>
      <c r="D115" s="73"/>
      <c r="E115" s="195" t="s">
        <v>151</v>
      </c>
      <c r="F115" s="138" t="s">
        <v>95</v>
      </c>
      <c r="G115" s="411">
        <f>IF(G24="","",G24)</f>
      </c>
      <c r="H115" s="412"/>
      <c r="I115" s="412"/>
      <c r="J115" s="412"/>
      <c r="K115" s="412"/>
      <c r="L115" s="412"/>
      <c r="M115" s="413"/>
      <c r="N115" s="61"/>
    </row>
    <row r="116" spans="1:14" ht="19.5" customHeight="1">
      <c r="A116" s="61"/>
      <c r="B116" s="61"/>
      <c r="C116" s="72"/>
      <c r="D116" s="72"/>
      <c r="E116" s="103"/>
      <c r="F116" s="103"/>
      <c r="G116" s="72"/>
      <c r="H116" s="72"/>
      <c r="I116" s="103"/>
      <c r="J116" s="103"/>
      <c r="K116" s="103"/>
      <c r="L116" s="103"/>
      <c r="M116" s="103"/>
      <c r="N116" s="61"/>
    </row>
    <row r="117" spans="1:14" ht="21" customHeight="1">
      <c r="A117" s="61"/>
      <c r="B117" s="61"/>
      <c r="C117" s="421" t="s">
        <v>3</v>
      </c>
      <c r="D117" s="429"/>
      <c r="E117" s="429"/>
      <c r="F117" s="430"/>
      <c r="G117" s="414" t="s">
        <v>25</v>
      </c>
      <c r="H117" s="415"/>
      <c r="I117" s="416"/>
      <c r="J117" s="414" t="s">
        <v>26</v>
      </c>
      <c r="K117" s="415"/>
      <c r="L117" s="416"/>
      <c r="M117" s="414" t="s">
        <v>66</v>
      </c>
      <c r="N117" s="461"/>
    </row>
    <row r="118" spans="1:14" ht="21" customHeight="1">
      <c r="A118" s="61"/>
      <c r="B118" s="61"/>
      <c r="C118" s="431"/>
      <c r="D118" s="432"/>
      <c r="E118" s="432"/>
      <c r="F118" s="433"/>
      <c r="G118" s="440" t="s">
        <v>13</v>
      </c>
      <c r="H118" s="414" t="s">
        <v>27</v>
      </c>
      <c r="I118" s="416"/>
      <c r="J118" s="440" t="s">
        <v>13</v>
      </c>
      <c r="K118" s="414" t="s">
        <v>27</v>
      </c>
      <c r="L118" s="416"/>
      <c r="M118" s="414" t="s">
        <v>27</v>
      </c>
      <c r="N118" s="461"/>
    </row>
    <row r="119" spans="1:14" ht="52.5" customHeight="1">
      <c r="A119" s="61"/>
      <c r="B119" s="61"/>
      <c r="C119" s="364"/>
      <c r="D119" s="365"/>
      <c r="E119" s="365"/>
      <c r="F119" s="366"/>
      <c r="G119" s="441"/>
      <c r="H119" s="414" t="s">
        <v>5</v>
      </c>
      <c r="I119" s="416"/>
      <c r="J119" s="441"/>
      <c r="K119" s="414" t="s">
        <v>5</v>
      </c>
      <c r="L119" s="416"/>
      <c r="M119" s="414" t="s">
        <v>46</v>
      </c>
      <c r="N119" s="461"/>
    </row>
    <row r="120" spans="1:14" ht="54" customHeight="1">
      <c r="A120" s="61"/>
      <c r="B120" s="61"/>
      <c r="C120" s="434" t="s">
        <v>223</v>
      </c>
      <c r="D120" s="407"/>
      <c r="E120" s="408"/>
      <c r="F120" s="435"/>
      <c r="G120" s="417"/>
      <c r="H120" s="155" t="s">
        <v>9</v>
      </c>
      <c r="I120" s="156">
        <f>IF(G120="はい","寄附金","")</f>
      </c>
      <c r="J120" s="417"/>
      <c r="K120" s="155" t="s">
        <v>9</v>
      </c>
      <c r="L120" s="156">
        <f>IF(J120="はい","寄附金","")</f>
      </c>
      <c r="M120" s="419">
        <f>IF(G120="はい",VLOOKUP("基準1",基準選択肢C,2),IF(J120="はい",VLOOKUP("基準1",基準選択肢C,2),""))</f>
      </c>
      <c r="N120" s="419">
        <f>IF(G120="はい","基準1",IF(J120="はい","基準1",""))</f>
      </c>
    </row>
    <row r="121" spans="1:14" ht="54" customHeight="1">
      <c r="A121" s="61"/>
      <c r="B121" s="61"/>
      <c r="C121" s="436"/>
      <c r="D121" s="437"/>
      <c r="E121" s="437"/>
      <c r="F121" s="438"/>
      <c r="G121" s="439"/>
      <c r="H121" s="155" t="s">
        <v>158</v>
      </c>
      <c r="I121" s="140"/>
      <c r="J121" s="439"/>
      <c r="K121" s="155" t="s">
        <v>158</v>
      </c>
      <c r="L121" s="140"/>
      <c r="M121" s="457"/>
      <c r="N121" s="457"/>
    </row>
    <row r="122" spans="1:14" ht="48.75" customHeight="1">
      <c r="A122" s="61"/>
      <c r="B122" s="61"/>
      <c r="C122" s="434" t="s">
        <v>194</v>
      </c>
      <c r="D122" s="442"/>
      <c r="E122" s="442"/>
      <c r="F122" s="404" t="s">
        <v>64</v>
      </c>
      <c r="G122" s="417"/>
      <c r="H122" s="155" t="s">
        <v>11</v>
      </c>
      <c r="I122" s="141"/>
      <c r="J122" s="417"/>
      <c r="K122" s="155" t="s">
        <v>11</v>
      </c>
      <c r="L122" s="141"/>
      <c r="M122" s="419">
        <f>IF(AND($G122="はい",$I123="有"),VLOOKUP("基準1と5",基準選択肢C,2),IF(AND($J122="はい",$L123="有"),VLOOKUP("基準1と5",基準選択肢C,2),IF($G122="はい",VLOOKUP("基準1",基準選択肢C,2),IF($J122="はい",VLOOKUP("基準1",基準選択肢C,2),""))))</f>
      </c>
      <c r="N122" s="419">
        <f>IF(AND($G122="はい",$I123="有"),"基準1と5",IF(AND($J122="はい",$L123="有"),"基準1と5",IF($G122="はい","基準1",IF($J122="はい","基準1",""))))</f>
      </c>
    </row>
    <row r="123" spans="1:14" ht="48.75" customHeight="1">
      <c r="A123" s="61"/>
      <c r="B123" s="61"/>
      <c r="C123" s="443"/>
      <c r="D123" s="444"/>
      <c r="E123" s="444"/>
      <c r="F123" s="405"/>
      <c r="G123" s="418"/>
      <c r="H123" s="187" t="s">
        <v>12</v>
      </c>
      <c r="I123" s="141"/>
      <c r="J123" s="418"/>
      <c r="K123" s="187" t="s">
        <v>12</v>
      </c>
      <c r="L123" s="141"/>
      <c r="M123" s="420"/>
      <c r="N123" s="420"/>
    </row>
    <row r="124" spans="1:14" ht="48.75" customHeight="1">
      <c r="A124" s="61"/>
      <c r="B124" s="61"/>
      <c r="C124" s="443"/>
      <c r="D124" s="444"/>
      <c r="E124" s="444"/>
      <c r="F124" s="404" t="s">
        <v>65</v>
      </c>
      <c r="G124" s="417"/>
      <c r="H124" s="155" t="s">
        <v>11</v>
      </c>
      <c r="I124" s="141"/>
      <c r="J124" s="417"/>
      <c r="K124" s="155" t="s">
        <v>11</v>
      </c>
      <c r="L124" s="141"/>
      <c r="M124" s="419">
        <f>IF($G124="はい",VLOOKUP("基準1",基準選択肢C,2),IF($J124="はい",VLOOKUP("基準1",基準選択肢C,2),""))</f>
      </c>
      <c r="N124" s="419">
        <f>IF($G124="はい","基準1",IF($J124="はい","基準1",""))</f>
      </c>
    </row>
    <row r="125" spans="1:14" ht="48.75" customHeight="1">
      <c r="A125" s="61"/>
      <c r="B125" s="61"/>
      <c r="C125" s="409"/>
      <c r="D125" s="410"/>
      <c r="E125" s="410"/>
      <c r="F125" s="405"/>
      <c r="G125" s="418"/>
      <c r="H125" s="187" t="s">
        <v>12</v>
      </c>
      <c r="I125" s="141"/>
      <c r="J125" s="418"/>
      <c r="K125" s="187" t="s">
        <v>12</v>
      </c>
      <c r="L125" s="141"/>
      <c r="M125" s="420"/>
      <c r="N125" s="420"/>
    </row>
    <row r="126" spans="1:14" ht="54" customHeight="1">
      <c r="A126" s="61"/>
      <c r="B126" s="61"/>
      <c r="C126" s="395" t="s">
        <v>171</v>
      </c>
      <c r="D126" s="396"/>
      <c r="E126" s="397"/>
      <c r="F126" s="404" t="s">
        <v>64</v>
      </c>
      <c r="G126" s="417"/>
      <c r="H126" s="201" t="s">
        <v>159</v>
      </c>
      <c r="I126" s="141"/>
      <c r="J126" s="417"/>
      <c r="K126" s="201" t="s">
        <v>160</v>
      </c>
      <c r="L126" s="141"/>
      <c r="M126" s="419">
        <f>IF(OR(I127&gt;=2500000,L127&gt;=2500000),VLOOKUP("基準1と5",基準選択肢C,2),IF(OR(I127&gt;=1000000,L127&gt;=1000000),VLOOKUP("基準1",基準選択肢C,2),""))</f>
      </c>
      <c r="N126" s="419">
        <f>IF(OR(I127&gt;=2500000,L127&gt;=2500000),"基準1と5",IF(OR(I127&gt;=1000000,L127&gt;=1000000),"基準1",""))</f>
      </c>
    </row>
    <row r="127" spans="1:14" ht="48.75" customHeight="1">
      <c r="A127" s="61"/>
      <c r="B127" s="61"/>
      <c r="C127" s="398"/>
      <c r="D127" s="399"/>
      <c r="E127" s="400"/>
      <c r="F127" s="405"/>
      <c r="G127" s="418"/>
      <c r="H127" s="155" t="s">
        <v>158</v>
      </c>
      <c r="I127" s="140"/>
      <c r="J127" s="418"/>
      <c r="K127" s="155" t="s">
        <v>158</v>
      </c>
      <c r="L127" s="140"/>
      <c r="M127" s="420"/>
      <c r="N127" s="420"/>
    </row>
    <row r="128" spans="1:14" ht="54" customHeight="1">
      <c r="A128" s="61"/>
      <c r="B128" s="61"/>
      <c r="C128" s="398"/>
      <c r="D128" s="399"/>
      <c r="E128" s="400"/>
      <c r="F128" s="404" t="s">
        <v>65</v>
      </c>
      <c r="G128" s="417"/>
      <c r="H128" s="201" t="s">
        <v>159</v>
      </c>
      <c r="I128" s="141"/>
      <c r="J128" s="417"/>
      <c r="K128" s="201" t="s">
        <v>160</v>
      </c>
      <c r="L128" s="141"/>
      <c r="M128" s="419">
        <f>IF(OR(I129&gt;=2500000,L129&gt;=2500000),VLOOKUP("基準1と6",基準選択肢C,2),IF(OR(I129&gt;=1000000,L129&gt;=1000000),VLOOKUP("基準1",基準選択肢C,2),""))</f>
      </c>
      <c r="N128" s="419">
        <f>IF(OR(I129&gt;=2500000,L129&gt;=2500000),"基準1と6",IF(OR(I129&gt;=1000000,L129&gt;=1000000),"基準1",""))</f>
      </c>
    </row>
    <row r="129" spans="1:14" ht="48.75" customHeight="1">
      <c r="A129" s="61"/>
      <c r="B129" s="61"/>
      <c r="C129" s="401"/>
      <c r="D129" s="402"/>
      <c r="E129" s="403"/>
      <c r="F129" s="405"/>
      <c r="G129" s="418"/>
      <c r="H129" s="155" t="s">
        <v>158</v>
      </c>
      <c r="I129" s="140"/>
      <c r="J129" s="418"/>
      <c r="K129" s="155" t="s">
        <v>158</v>
      </c>
      <c r="L129" s="140"/>
      <c r="M129" s="420"/>
      <c r="N129" s="420"/>
    </row>
    <row r="130" spans="1:14" ht="79.5" customHeight="1">
      <c r="A130" s="61"/>
      <c r="B130" s="61"/>
      <c r="C130" s="395" t="s">
        <v>191</v>
      </c>
      <c r="D130" s="396"/>
      <c r="E130" s="397"/>
      <c r="F130" s="240" t="s">
        <v>64</v>
      </c>
      <c r="G130" s="142"/>
      <c r="H130" s="187" t="s">
        <v>41</v>
      </c>
      <c r="I130" s="141"/>
      <c r="J130" s="142"/>
      <c r="K130" s="187" t="s">
        <v>41</v>
      </c>
      <c r="L130" s="141"/>
      <c r="M130" s="196">
        <f>IF(G130="はい",VLOOKUP("基準1と5",基準選択肢C,2),IF(J130="はい",VLOOKUP("基準1と5",基準選択肢C,2),""))</f>
      </c>
      <c r="N130" s="196">
        <f>IF(G130="はい","基準1と5",IF(J130="はい","基準1と5",""))</f>
      </c>
    </row>
    <row r="131" spans="1:14" ht="79.5" customHeight="1">
      <c r="A131" s="61"/>
      <c r="B131" s="61"/>
      <c r="C131" s="401"/>
      <c r="D131" s="402"/>
      <c r="E131" s="403"/>
      <c r="F131" s="240" t="s">
        <v>65</v>
      </c>
      <c r="G131" s="142"/>
      <c r="H131" s="187" t="s">
        <v>41</v>
      </c>
      <c r="I131" s="141"/>
      <c r="J131" s="142"/>
      <c r="K131" s="187" t="s">
        <v>41</v>
      </c>
      <c r="L131" s="141"/>
      <c r="M131" s="196">
        <f>IF(G131="はい",VLOOKUP("基準1と6",基準選択肢C,2),IF(J131="はい",VLOOKUP("基準1と6",基準選択肢C,2),""))</f>
      </c>
      <c r="N131" s="196">
        <f>IF(G131="はい","基準1と6",IF(J131="はい","基準1と6",""))</f>
      </c>
    </row>
    <row r="132" spans="1:14" ht="97.5" customHeight="1">
      <c r="A132" s="61"/>
      <c r="B132" s="61"/>
      <c r="C132" s="389" t="s">
        <v>119</v>
      </c>
      <c r="D132" s="390"/>
      <c r="E132" s="391"/>
      <c r="F132" s="240" t="s">
        <v>64</v>
      </c>
      <c r="G132" s="142"/>
      <c r="H132" s="187" t="s">
        <v>197</v>
      </c>
      <c r="I132" s="141"/>
      <c r="J132" s="142"/>
      <c r="K132" s="187" t="s">
        <v>197</v>
      </c>
      <c r="L132" s="141"/>
      <c r="M132" s="196">
        <f>IF(G132="はい",VLOOKUP("基準1と5",基準選択肢C,2),IF(J132="はい",VLOOKUP("基準1と5",基準選択肢C,2),""))</f>
      </c>
      <c r="N132" s="196">
        <f>IF(G132="はい","基準1と5",IF(J132="はい","基準1と5",""))</f>
      </c>
    </row>
    <row r="133" spans="1:14" ht="97.5" customHeight="1">
      <c r="A133" s="61"/>
      <c r="B133" s="61"/>
      <c r="C133" s="392"/>
      <c r="D133" s="393"/>
      <c r="E133" s="394"/>
      <c r="F133" s="240" t="s">
        <v>65</v>
      </c>
      <c r="G133" s="142"/>
      <c r="H133" s="187" t="s">
        <v>197</v>
      </c>
      <c r="I133" s="141"/>
      <c r="J133" s="142"/>
      <c r="K133" s="187" t="s">
        <v>197</v>
      </c>
      <c r="L133" s="141"/>
      <c r="M133" s="196">
        <f>IF(G133="はい",VLOOKUP("基準1と6",基準選択肢C,2),IF(J133="はい",VLOOKUP("基準1と6",基準選択肢C,2),""))</f>
      </c>
      <c r="N133" s="196">
        <f>IF(G133="はい","基準1と6",IF(J133="はい","基準1と6",""))</f>
      </c>
    </row>
    <row r="134" spans="1:14" ht="97.5" customHeight="1">
      <c r="A134" s="61"/>
      <c r="B134" s="61"/>
      <c r="C134" s="406" t="s">
        <v>219</v>
      </c>
      <c r="D134" s="407"/>
      <c r="E134" s="408"/>
      <c r="F134" s="240" t="s">
        <v>64</v>
      </c>
      <c r="G134" s="141"/>
      <c r="H134" s="157" t="s">
        <v>10</v>
      </c>
      <c r="I134" s="141"/>
      <c r="J134" s="141"/>
      <c r="K134" s="157" t="s">
        <v>10</v>
      </c>
      <c r="L134" s="141"/>
      <c r="M134" s="196">
        <f>IF(N134="","",VLOOKUP(N134,基準選択肢C,2))</f>
      </c>
      <c r="N134" s="196">
        <f>IF(AND(I134=L134,I134=""),"",IF(AND(I134=L134,I134="寄附講座（親講座）の受入をしている"),"基準1",IF(AND(I134="",L134="寄附講座（親講座）の受入をしている"),"基準1",IF(AND(L134="",I134="寄附講座（親講座）の受入をしている"),"基準1","基準1と5"))))</f>
      </c>
    </row>
    <row r="135" spans="1:14" ht="97.5" customHeight="1">
      <c r="A135" s="61"/>
      <c r="B135" s="61"/>
      <c r="C135" s="409"/>
      <c r="D135" s="410"/>
      <c r="E135" s="410"/>
      <c r="F135" s="240" t="s">
        <v>65</v>
      </c>
      <c r="G135" s="144"/>
      <c r="H135" s="155" t="s">
        <v>10</v>
      </c>
      <c r="I135" s="141"/>
      <c r="J135" s="144"/>
      <c r="K135" s="155" t="s">
        <v>10</v>
      </c>
      <c r="L135" s="141"/>
      <c r="M135" s="196">
        <f>IF(N135="","",VLOOKUP(N135,基準選択肢C,2))</f>
      </c>
      <c r="N135" s="196">
        <f>IF(AND(I135=L135,I135=""),"",IF(AND(I135=L135,I135="寄附講座（親講座）の受入をしている"),"基準1",IF(AND(I135="",L135="寄附講座（親講座）の受入をしている"),"基準1",IF(AND(L135="",I135="寄附講座（親講座）の受入をしている"),"基準1","基準1と6"))))</f>
      </c>
    </row>
    <row r="136" spans="3:13" ht="10.5" customHeight="1">
      <c r="C136" s="129"/>
      <c r="D136" s="129"/>
      <c r="E136" s="130"/>
      <c r="F136" s="130"/>
      <c r="G136" s="145"/>
      <c r="H136" s="129"/>
      <c r="I136" s="146"/>
      <c r="J136" s="146"/>
      <c r="K136" s="146"/>
      <c r="L136" s="146"/>
      <c r="M136" s="146"/>
    </row>
  </sheetData>
  <sheetProtection sheet="1" formatCells="0" selectLockedCells="1"/>
  <mergeCells count="254">
    <mergeCell ref="M11:M14"/>
    <mergeCell ref="N84:N85"/>
    <mergeCell ref="M98:M99"/>
    <mergeCell ref="M78:M79"/>
    <mergeCell ref="M95:N95"/>
    <mergeCell ref="M96:N96"/>
    <mergeCell ref="M97:N97"/>
    <mergeCell ref="N98:N99"/>
    <mergeCell ref="N54:N55"/>
    <mergeCell ref="N56:N57"/>
    <mergeCell ref="N126:N127"/>
    <mergeCell ref="N128:N129"/>
    <mergeCell ref="M117:N117"/>
    <mergeCell ref="M118:N118"/>
    <mergeCell ref="M119:N119"/>
    <mergeCell ref="M126:M127"/>
    <mergeCell ref="M122:M123"/>
    <mergeCell ref="C44:E45"/>
    <mergeCell ref="C38:E41"/>
    <mergeCell ref="F38:F39"/>
    <mergeCell ref="N120:N121"/>
    <mergeCell ref="N122:N123"/>
    <mergeCell ref="N124:N125"/>
    <mergeCell ref="N76:N77"/>
    <mergeCell ref="N78:N79"/>
    <mergeCell ref="N80:N81"/>
    <mergeCell ref="N82:N83"/>
    <mergeCell ref="H52:I52"/>
    <mergeCell ref="J52:J53"/>
    <mergeCell ref="K52:L52"/>
    <mergeCell ref="K53:L53"/>
    <mergeCell ref="M40:M41"/>
    <mergeCell ref="C42:E43"/>
    <mergeCell ref="C46:E47"/>
    <mergeCell ref="G49:M49"/>
    <mergeCell ref="G51:I51"/>
    <mergeCell ref="J51:L51"/>
    <mergeCell ref="N58:N59"/>
    <mergeCell ref="N60:N61"/>
    <mergeCell ref="N62:N63"/>
    <mergeCell ref="N38:N39"/>
    <mergeCell ref="N40:N41"/>
    <mergeCell ref="M51:N51"/>
    <mergeCell ref="M52:N52"/>
    <mergeCell ref="M53:N53"/>
    <mergeCell ref="F40:F41"/>
    <mergeCell ref="G40:G41"/>
    <mergeCell ref="J40:J41"/>
    <mergeCell ref="H30:I30"/>
    <mergeCell ref="J30:J31"/>
    <mergeCell ref="C32:F33"/>
    <mergeCell ref="C34:E37"/>
    <mergeCell ref="F34:F35"/>
    <mergeCell ref="G32:G33"/>
    <mergeCell ref="J32:J33"/>
    <mergeCell ref="C7:C8"/>
    <mergeCell ref="G10:H10"/>
    <mergeCell ref="J10:K10"/>
    <mergeCell ref="G23:I23"/>
    <mergeCell ref="J23:M23"/>
    <mergeCell ref="K7:L7"/>
    <mergeCell ref="J17:K17"/>
    <mergeCell ref="J18:K18"/>
    <mergeCell ref="J21:M21"/>
    <mergeCell ref="G12:H12"/>
    <mergeCell ref="K6:L6"/>
    <mergeCell ref="K5:L5"/>
    <mergeCell ref="H31:I31"/>
    <mergeCell ref="K31:L31"/>
    <mergeCell ref="G22:I22"/>
    <mergeCell ref="J22:M22"/>
    <mergeCell ref="J16:K16"/>
    <mergeCell ref="G30:G31"/>
    <mergeCell ref="K30:L30"/>
    <mergeCell ref="G11:H11"/>
    <mergeCell ref="G13:H13"/>
    <mergeCell ref="G14:H14"/>
    <mergeCell ref="G15:H15"/>
    <mergeCell ref="G16:H16"/>
    <mergeCell ref="G17:H17"/>
    <mergeCell ref="G18:H18"/>
    <mergeCell ref="N36:N37"/>
    <mergeCell ref="K8:L8"/>
    <mergeCell ref="D7:I8"/>
    <mergeCell ref="G20:I20"/>
    <mergeCell ref="J20:M20"/>
    <mergeCell ref="J11:K11"/>
    <mergeCell ref="J12:K12"/>
    <mergeCell ref="J13:K13"/>
    <mergeCell ref="J14:K14"/>
    <mergeCell ref="J15:K15"/>
    <mergeCell ref="N32:N33"/>
    <mergeCell ref="N34:N35"/>
    <mergeCell ref="J29:L29"/>
    <mergeCell ref="G27:M27"/>
    <mergeCell ref="J34:J35"/>
    <mergeCell ref="M34:M35"/>
    <mergeCell ref="M32:M33"/>
    <mergeCell ref="F36:F37"/>
    <mergeCell ref="G34:G35"/>
    <mergeCell ref="M36:M37"/>
    <mergeCell ref="G24:I24"/>
    <mergeCell ref="G29:I29"/>
    <mergeCell ref="C29:F31"/>
    <mergeCell ref="J24:M24"/>
    <mergeCell ref="M29:N29"/>
    <mergeCell ref="M30:N30"/>
    <mergeCell ref="M31:N31"/>
    <mergeCell ref="G21:I21"/>
    <mergeCell ref="G58:G59"/>
    <mergeCell ref="J58:J59"/>
    <mergeCell ref="M58:M59"/>
    <mergeCell ref="G36:G37"/>
    <mergeCell ref="J36:J37"/>
    <mergeCell ref="M38:M39"/>
    <mergeCell ref="H53:I53"/>
    <mergeCell ref="G38:G39"/>
    <mergeCell ref="J38:J39"/>
    <mergeCell ref="G52:G53"/>
    <mergeCell ref="C54:F55"/>
    <mergeCell ref="G54:G55"/>
    <mergeCell ref="J54:J55"/>
    <mergeCell ref="M54:M55"/>
    <mergeCell ref="C56:E59"/>
    <mergeCell ref="F56:F57"/>
    <mergeCell ref="G56:G57"/>
    <mergeCell ref="J56:J57"/>
    <mergeCell ref="M56:M57"/>
    <mergeCell ref="F58:F59"/>
    <mergeCell ref="C60:E63"/>
    <mergeCell ref="F60:F61"/>
    <mergeCell ref="G60:G61"/>
    <mergeCell ref="J60:J61"/>
    <mergeCell ref="M60:M61"/>
    <mergeCell ref="F62:F63"/>
    <mergeCell ref="G62:G63"/>
    <mergeCell ref="J62:J63"/>
    <mergeCell ref="M62:M63"/>
    <mergeCell ref="K75:L75"/>
    <mergeCell ref="M74:N74"/>
    <mergeCell ref="M75:N75"/>
    <mergeCell ref="C64:E65"/>
    <mergeCell ref="C66:E67"/>
    <mergeCell ref="C68:E69"/>
    <mergeCell ref="G71:M71"/>
    <mergeCell ref="G73:I73"/>
    <mergeCell ref="J73:L73"/>
    <mergeCell ref="M73:N73"/>
    <mergeCell ref="J78:J79"/>
    <mergeCell ref="F80:F81"/>
    <mergeCell ref="G80:G81"/>
    <mergeCell ref="J80:J81"/>
    <mergeCell ref="M80:M81"/>
    <mergeCell ref="G74:G75"/>
    <mergeCell ref="H74:I74"/>
    <mergeCell ref="J74:J75"/>
    <mergeCell ref="K74:L74"/>
    <mergeCell ref="H75:I75"/>
    <mergeCell ref="G84:G85"/>
    <mergeCell ref="J84:J85"/>
    <mergeCell ref="M84:M85"/>
    <mergeCell ref="C76:F77"/>
    <mergeCell ref="G76:G77"/>
    <mergeCell ref="J76:J77"/>
    <mergeCell ref="M76:M77"/>
    <mergeCell ref="C78:E81"/>
    <mergeCell ref="F78:F79"/>
    <mergeCell ref="G78:G79"/>
    <mergeCell ref="C90:E91"/>
    <mergeCell ref="G93:M93"/>
    <mergeCell ref="G95:I95"/>
    <mergeCell ref="J95:L95"/>
    <mergeCell ref="C82:E85"/>
    <mergeCell ref="F82:F83"/>
    <mergeCell ref="G82:G83"/>
    <mergeCell ref="J82:J83"/>
    <mergeCell ref="M82:M83"/>
    <mergeCell ref="F84:F85"/>
    <mergeCell ref="G96:G97"/>
    <mergeCell ref="H96:I96"/>
    <mergeCell ref="J96:J97"/>
    <mergeCell ref="K96:L96"/>
    <mergeCell ref="M100:M101"/>
    <mergeCell ref="H97:I97"/>
    <mergeCell ref="K97:L97"/>
    <mergeCell ref="J98:J99"/>
    <mergeCell ref="J100:J101"/>
    <mergeCell ref="M102:M103"/>
    <mergeCell ref="G104:G105"/>
    <mergeCell ref="N100:N101"/>
    <mergeCell ref="F102:F103"/>
    <mergeCell ref="G102:G103"/>
    <mergeCell ref="J102:J103"/>
    <mergeCell ref="N102:N103"/>
    <mergeCell ref="K119:L119"/>
    <mergeCell ref="F122:F123"/>
    <mergeCell ref="G122:G123"/>
    <mergeCell ref="N104:N105"/>
    <mergeCell ref="F106:F107"/>
    <mergeCell ref="G106:G107"/>
    <mergeCell ref="J106:J107"/>
    <mergeCell ref="N106:N107"/>
    <mergeCell ref="H119:I119"/>
    <mergeCell ref="M104:M105"/>
    <mergeCell ref="C122:E125"/>
    <mergeCell ref="F124:F125"/>
    <mergeCell ref="G124:G125"/>
    <mergeCell ref="J124:J125"/>
    <mergeCell ref="M124:M125"/>
    <mergeCell ref="F128:F129"/>
    <mergeCell ref="G128:G129"/>
    <mergeCell ref="J128:J129"/>
    <mergeCell ref="M128:M129"/>
    <mergeCell ref="J122:J123"/>
    <mergeCell ref="C120:F121"/>
    <mergeCell ref="G120:G121"/>
    <mergeCell ref="J120:J121"/>
    <mergeCell ref="M120:M121"/>
    <mergeCell ref="F1:L1"/>
    <mergeCell ref="C130:E131"/>
    <mergeCell ref="J126:J127"/>
    <mergeCell ref="K4:L4"/>
    <mergeCell ref="J118:J119"/>
    <mergeCell ref="K118:L118"/>
    <mergeCell ref="C132:E133"/>
    <mergeCell ref="C134:E135"/>
    <mergeCell ref="C20:E24"/>
    <mergeCell ref="C126:E129"/>
    <mergeCell ref="F126:F127"/>
    <mergeCell ref="G126:G127"/>
    <mergeCell ref="C108:E109"/>
    <mergeCell ref="C26:I26"/>
    <mergeCell ref="H118:I118"/>
    <mergeCell ref="C110:E111"/>
    <mergeCell ref="C51:F53"/>
    <mergeCell ref="C73:F75"/>
    <mergeCell ref="C95:F97"/>
    <mergeCell ref="C117:F119"/>
    <mergeCell ref="C98:F99"/>
    <mergeCell ref="G98:G99"/>
    <mergeCell ref="C86:E87"/>
    <mergeCell ref="G118:G119"/>
    <mergeCell ref="C100:E103"/>
    <mergeCell ref="F100:F101"/>
    <mergeCell ref="C88:E89"/>
    <mergeCell ref="C104:E107"/>
    <mergeCell ref="F104:F105"/>
    <mergeCell ref="C112:E113"/>
    <mergeCell ref="G115:M115"/>
    <mergeCell ref="G117:I117"/>
    <mergeCell ref="J104:J105"/>
    <mergeCell ref="M106:M107"/>
    <mergeCell ref="J117:L117"/>
    <mergeCell ref="G100:G101"/>
  </mergeCells>
  <conditionalFormatting sqref="H34">
    <cfRule type="expression" priority="863" dxfId="0">
      <formula>G34="いいえ"</formula>
    </cfRule>
  </conditionalFormatting>
  <conditionalFormatting sqref="H35">
    <cfRule type="expression" priority="856" dxfId="0">
      <formula>G34="いいえ"</formula>
    </cfRule>
  </conditionalFormatting>
  <conditionalFormatting sqref="H38">
    <cfRule type="expression" priority="862" dxfId="0">
      <formula>G38="いいえ"</formula>
    </cfRule>
  </conditionalFormatting>
  <conditionalFormatting sqref="H43">
    <cfRule type="expression" priority="861" dxfId="0">
      <formula>G43="いいえ"</formula>
    </cfRule>
  </conditionalFormatting>
  <conditionalFormatting sqref="H44">
    <cfRule type="expression" priority="853" dxfId="0">
      <formula>G44="いいえ"</formula>
    </cfRule>
  </conditionalFormatting>
  <conditionalFormatting sqref="H46">
    <cfRule type="expression" priority="852" dxfId="0">
      <formula>G46="いいえ"</formula>
    </cfRule>
  </conditionalFormatting>
  <conditionalFormatting sqref="H32">
    <cfRule type="expression" priority="851" dxfId="0">
      <formula>G32="いいえ"</formula>
    </cfRule>
  </conditionalFormatting>
  <conditionalFormatting sqref="H33">
    <cfRule type="expression" priority="850" dxfId="0">
      <formula>G32="いいえ"</formula>
    </cfRule>
  </conditionalFormatting>
  <conditionalFormatting sqref="K34">
    <cfRule type="expression" priority="846" dxfId="0">
      <formula>J34="いいえ"</formula>
    </cfRule>
  </conditionalFormatting>
  <conditionalFormatting sqref="K35">
    <cfRule type="expression" priority="844" dxfId="0">
      <formula>J34="いいえ"</formula>
    </cfRule>
  </conditionalFormatting>
  <conditionalFormatting sqref="K43">
    <cfRule type="expression" priority="845" dxfId="0">
      <formula>J43="いいえ"</formula>
    </cfRule>
  </conditionalFormatting>
  <conditionalFormatting sqref="K39">
    <cfRule type="expression" priority="841" dxfId="0">
      <formula>J38="いいえ"</formula>
    </cfRule>
  </conditionalFormatting>
  <conditionalFormatting sqref="K44">
    <cfRule type="expression" priority="840" dxfId="0">
      <formula>J44="いいえ"</formula>
    </cfRule>
  </conditionalFormatting>
  <conditionalFormatting sqref="K46">
    <cfRule type="expression" priority="839" dxfId="0">
      <formula>J46="いいえ"</formula>
    </cfRule>
  </conditionalFormatting>
  <conditionalFormatting sqref="K32">
    <cfRule type="expression" priority="838" dxfId="0">
      <formula>J32="いいえ"</formula>
    </cfRule>
  </conditionalFormatting>
  <conditionalFormatting sqref="K33">
    <cfRule type="expression" priority="837" dxfId="0">
      <formula>J32="いいえ"</formula>
    </cfRule>
  </conditionalFormatting>
  <conditionalFormatting sqref="M34 M40 M42:M44">
    <cfRule type="expression" priority="830" dxfId="38">
      <formula>M34&lt;&gt;""</formula>
    </cfRule>
    <cfRule type="expression" priority="831" dxfId="55">
      <formula>$G34="はい"</formula>
    </cfRule>
    <cfRule type="expression" priority="832" dxfId="55">
      <formula>$J34="はい"</formula>
    </cfRule>
    <cfRule type="expression" priority="833" dxfId="0">
      <formula>$G34=$J34</formula>
    </cfRule>
  </conditionalFormatting>
  <conditionalFormatting sqref="M32">
    <cfRule type="expression" priority="826" dxfId="38">
      <formula>M32&lt;&gt;""</formula>
    </cfRule>
    <cfRule type="expression" priority="827" dxfId="55">
      <formula>$J32="はい"</formula>
    </cfRule>
    <cfRule type="expression" priority="829" dxfId="0">
      <formula>$G32=$J32</formula>
    </cfRule>
  </conditionalFormatting>
  <conditionalFormatting sqref="G20:J22">
    <cfRule type="expression" priority="811" dxfId="0">
      <formula>$G20=""</formula>
    </cfRule>
  </conditionalFormatting>
  <conditionalFormatting sqref="G20:J22">
    <cfRule type="expression" priority="810" dxfId="0">
      <formula>$G20="なし"</formula>
    </cfRule>
  </conditionalFormatting>
  <conditionalFormatting sqref="K38">
    <cfRule type="expression" priority="808" dxfId="0">
      <formula>J38="いいえ"</formula>
    </cfRule>
  </conditionalFormatting>
  <conditionalFormatting sqref="H40">
    <cfRule type="expression" priority="807" dxfId="0">
      <formula>G40="いいえ"</formula>
    </cfRule>
  </conditionalFormatting>
  <conditionalFormatting sqref="H41">
    <cfRule type="expression" priority="804" dxfId="0">
      <formula>G40="いいえ"</formula>
    </cfRule>
  </conditionalFormatting>
  <conditionalFormatting sqref="K41">
    <cfRule type="expression" priority="803" dxfId="0">
      <formula>J40="いいえ"</formula>
    </cfRule>
  </conditionalFormatting>
  <conditionalFormatting sqref="K40">
    <cfRule type="expression" priority="796" dxfId="0">
      <formula>J40="いいえ"</formula>
    </cfRule>
  </conditionalFormatting>
  <conditionalFormatting sqref="H42">
    <cfRule type="expression" priority="795" dxfId="0">
      <formula>G42="いいえ"</formula>
    </cfRule>
  </conditionalFormatting>
  <conditionalFormatting sqref="K42">
    <cfRule type="expression" priority="794" dxfId="0">
      <formula>J42="いいえ"</formula>
    </cfRule>
  </conditionalFormatting>
  <conditionalFormatting sqref="H45">
    <cfRule type="expression" priority="785" dxfId="0">
      <formula>G45="いいえ"</formula>
    </cfRule>
  </conditionalFormatting>
  <conditionalFormatting sqref="K45">
    <cfRule type="expression" priority="784" dxfId="0">
      <formula>J45="いいえ"</formula>
    </cfRule>
  </conditionalFormatting>
  <conditionalFormatting sqref="M45">
    <cfRule type="expression" priority="780" dxfId="38">
      <formula>M45&lt;&gt;""</formula>
    </cfRule>
    <cfRule type="expression" priority="781" dxfId="55">
      <formula>$G45="はい"</formula>
    </cfRule>
    <cfRule type="expression" priority="782" dxfId="55">
      <formula>$J45="はい"</formula>
    </cfRule>
    <cfRule type="expression" priority="783" dxfId="0">
      <formula>$G45=$J45</formula>
    </cfRule>
  </conditionalFormatting>
  <conditionalFormatting sqref="H39">
    <cfRule type="expression" priority="775" dxfId="0">
      <formula>G38="いいえ"</formula>
    </cfRule>
  </conditionalFormatting>
  <conditionalFormatting sqref="M46">
    <cfRule type="expression" priority="767" dxfId="38">
      <formula>M46&lt;&gt;""</formula>
    </cfRule>
    <cfRule type="expression" priority="768" dxfId="55">
      <formula>$G46="はい"</formula>
    </cfRule>
    <cfRule type="expression" priority="769" dxfId="55">
      <formula>$J46="はい"</formula>
    </cfRule>
    <cfRule type="expression" priority="770" dxfId="0">
      <formula>$G46=$J46</formula>
    </cfRule>
  </conditionalFormatting>
  <conditionalFormatting sqref="M5:M7">
    <cfRule type="expression" priority="766" dxfId="55">
      <formula>M5=""</formula>
    </cfRule>
  </conditionalFormatting>
  <conditionalFormatting sqref="M8">
    <cfRule type="expression" priority="765" dxfId="55">
      <formula>M8=""</formula>
    </cfRule>
  </conditionalFormatting>
  <conditionalFormatting sqref="G23:J24">
    <cfRule type="expression" priority="764" dxfId="0">
      <formula>$G23=""</formula>
    </cfRule>
  </conditionalFormatting>
  <conditionalFormatting sqref="G23:J24">
    <cfRule type="expression" priority="763" dxfId="0">
      <formula>$G23="なし"</formula>
    </cfRule>
  </conditionalFormatting>
  <conditionalFormatting sqref="D7:I8">
    <cfRule type="expression" priority="762" dxfId="0">
      <formula>$D$7=""</formula>
    </cfRule>
  </conditionalFormatting>
  <conditionalFormatting sqref="H36">
    <cfRule type="expression" priority="760" dxfId="0">
      <formula>G36="いいえ"</formula>
    </cfRule>
  </conditionalFormatting>
  <conditionalFormatting sqref="H37">
    <cfRule type="expression" priority="759" dxfId="0">
      <formula>G36="いいえ"</formula>
    </cfRule>
  </conditionalFormatting>
  <conditionalFormatting sqref="K36">
    <cfRule type="expression" priority="758" dxfId="0">
      <formula>J36="いいえ"</formula>
    </cfRule>
  </conditionalFormatting>
  <conditionalFormatting sqref="K37">
    <cfRule type="expression" priority="757" dxfId="0">
      <formula>J36="いいえ"</formula>
    </cfRule>
  </conditionalFormatting>
  <conditionalFormatting sqref="M36">
    <cfRule type="expression" priority="751" dxfId="38">
      <formula>M36&lt;&gt;""</formula>
    </cfRule>
    <cfRule type="expression" priority="752" dxfId="55">
      <formula>$G36="はい"</formula>
    </cfRule>
    <cfRule type="expression" priority="753" dxfId="55">
      <formula>$J36="はい"</formula>
    </cfRule>
    <cfRule type="expression" priority="754" dxfId="0">
      <formula>$G36=$J36</formula>
    </cfRule>
  </conditionalFormatting>
  <conditionalFormatting sqref="H47">
    <cfRule type="expression" priority="738" dxfId="0">
      <formula>G47="いいえ"</formula>
    </cfRule>
  </conditionalFormatting>
  <conditionalFormatting sqref="K47">
    <cfRule type="expression" priority="737" dxfId="0">
      <formula>J47="いいえ"</formula>
    </cfRule>
  </conditionalFormatting>
  <conditionalFormatting sqref="M47">
    <cfRule type="expression" priority="733" dxfId="38">
      <formula>M47&lt;&gt;""</formula>
    </cfRule>
    <cfRule type="expression" priority="734" dxfId="55">
      <formula>$G47="はい"</formula>
    </cfRule>
    <cfRule type="expression" priority="735" dxfId="55">
      <formula>$J47="はい"</formula>
    </cfRule>
    <cfRule type="expression" priority="736" dxfId="0">
      <formula>$G47=$J47</formula>
    </cfRule>
  </conditionalFormatting>
  <conditionalFormatting sqref="M38">
    <cfRule type="expression" priority="721" dxfId="38">
      <formula>M38&lt;&gt;""</formula>
    </cfRule>
    <cfRule type="expression" priority="722" dxfId="55">
      <formula>$G38="はい"</formula>
    </cfRule>
    <cfRule type="expression" priority="723" dxfId="55">
      <formula>$J38="はい"</formula>
    </cfRule>
    <cfRule type="expression" priority="724" dxfId="0">
      <formula>$G38=$J38</formula>
    </cfRule>
  </conditionalFormatting>
  <conditionalFormatting sqref="H56">
    <cfRule type="expression" priority="720" dxfId="0">
      <formula>G56="いいえ"</formula>
    </cfRule>
  </conditionalFormatting>
  <conditionalFormatting sqref="H57">
    <cfRule type="expression" priority="713" dxfId="0">
      <formula>G56="いいえ"</formula>
    </cfRule>
  </conditionalFormatting>
  <conditionalFormatting sqref="H60">
    <cfRule type="expression" priority="719" dxfId="0">
      <formula>G60="いいえ"</formula>
    </cfRule>
  </conditionalFormatting>
  <conditionalFormatting sqref="H65">
    <cfRule type="expression" priority="718" dxfId="0">
      <formula>G65="いいえ"</formula>
    </cfRule>
  </conditionalFormatting>
  <conditionalFormatting sqref="H66">
    <cfRule type="expression" priority="710" dxfId="0">
      <formula>G66="いいえ"</formula>
    </cfRule>
  </conditionalFormatting>
  <conditionalFormatting sqref="H68">
    <cfRule type="expression" priority="709" dxfId="0">
      <formula>G68="いいえ"</formula>
    </cfRule>
  </conditionalFormatting>
  <conditionalFormatting sqref="H54">
    <cfRule type="expression" priority="708" dxfId="0">
      <formula>G54="いいえ"</formula>
    </cfRule>
  </conditionalFormatting>
  <conditionalFormatting sqref="H55">
    <cfRule type="expression" priority="707" dxfId="0">
      <formula>G54="いいえ"</formula>
    </cfRule>
  </conditionalFormatting>
  <conditionalFormatting sqref="K56">
    <cfRule type="expression" priority="703" dxfId="0">
      <formula>J56="いいえ"</formula>
    </cfRule>
  </conditionalFormatting>
  <conditionalFormatting sqref="K57">
    <cfRule type="expression" priority="701" dxfId="0">
      <formula>J56="いいえ"</formula>
    </cfRule>
  </conditionalFormatting>
  <conditionalFormatting sqref="K65">
    <cfRule type="expression" priority="702" dxfId="0">
      <formula>J65="いいえ"</formula>
    </cfRule>
  </conditionalFormatting>
  <conditionalFormatting sqref="K61">
    <cfRule type="expression" priority="698" dxfId="0">
      <formula>J60="いいえ"</formula>
    </cfRule>
  </conditionalFormatting>
  <conditionalFormatting sqref="K66">
    <cfRule type="expression" priority="697" dxfId="0">
      <formula>J66="いいえ"</formula>
    </cfRule>
  </conditionalFormatting>
  <conditionalFormatting sqref="K68">
    <cfRule type="expression" priority="696" dxfId="0">
      <formula>J68="いいえ"</formula>
    </cfRule>
  </conditionalFormatting>
  <conditionalFormatting sqref="K54">
    <cfRule type="expression" priority="695" dxfId="0">
      <formula>J54="いいえ"</formula>
    </cfRule>
  </conditionalFormatting>
  <conditionalFormatting sqref="K55">
    <cfRule type="expression" priority="694" dxfId="0">
      <formula>J54="いいえ"</formula>
    </cfRule>
  </conditionalFormatting>
  <conditionalFormatting sqref="M56 M62 M64:M66">
    <cfRule type="expression" priority="687" dxfId="38">
      <formula>M56&lt;&gt;""</formula>
    </cfRule>
    <cfRule type="expression" priority="688" dxfId="55">
      <formula>$G56="はい"</formula>
    </cfRule>
    <cfRule type="expression" priority="689" dxfId="55">
      <formula>$J56="はい"</formula>
    </cfRule>
    <cfRule type="expression" priority="690" dxfId="0">
      <formula>$G56=$J56</formula>
    </cfRule>
  </conditionalFormatting>
  <conditionalFormatting sqref="M54">
    <cfRule type="expression" priority="684" dxfId="38">
      <formula>M54&lt;&gt;""</formula>
    </cfRule>
    <cfRule type="expression" priority="685" dxfId="55">
      <formula>$J54="はい"</formula>
    </cfRule>
    <cfRule type="expression" priority="686" dxfId="0">
      <formula>$G54=$J54</formula>
    </cfRule>
  </conditionalFormatting>
  <conditionalFormatting sqref="K60">
    <cfRule type="expression" priority="673" dxfId="0">
      <formula>J60="いいえ"</formula>
    </cfRule>
  </conditionalFormatting>
  <conditionalFormatting sqref="H62">
    <cfRule type="expression" priority="672" dxfId="0">
      <formula>G62="いいえ"</formula>
    </cfRule>
  </conditionalFormatting>
  <conditionalFormatting sqref="H63">
    <cfRule type="expression" priority="669" dxfId="0">
      <formula>G62="いいえ"</formula>
    </cfRule>
  </conditionalFormatting>
  <conditionalFormatting sqref="K63">
    <cfRule type="expression" priority="668" dxfId="0">
      <formula>J62="いいえ"</formula>
    </cfRule>
  </conditionalFormatting>
  <conditionalFormatting sqref="K62">
    <cfRule type="expression" priority="665" dxfId="0">
      <formula>J62="いいえ"</formula>
    </cfRule>
  </conditionalFormatting>
  <conditionalFormatting sqref="H64">
    <cfRule type="expression" priority="664" dxfId="0">
      <formula>G64="いいえ"</formula>
    </cfRule>
  </conditionalFormatting>
  <conditionalFormatting sqref="K64">
    <cfRule type="expression" priority="663" dxfId="0">
      <formula>J64="いいえ"</formula>
    </cfRule>
  </conditionalFormatting>
  <conditionalFormatting sqref="H67">
    <cfRule type="expression" priority="658" dxfId="0">
      <formula>G67="いいえ"</formula>
    </cfRule>
  </conditionalFormatting>
  <conditionalFormatting sqref="K67">
    <cfRule type="expression" priority="657" dxfId="0">
      <formula>J67="いいえ"</formula>
    </cfRule>
  </conditionalFormatting>
  <conditionalFormatting sqref="M67">
    <cfRule type="expression" priority="653" dxfId="38">
      <formula>M67&lt;&gt;""</formula>
    </cfRule>
    <cfRule type="expression" priority="654" dxfId="55">
      <formula>$G67="はい"</formula>
    </cfRule>
    <cfRule type="expression" priority="655" dxfId="55">
      <formula>$J67="はい"</formula>
    </cfRule>
    <cfRule type="expression" priority="656" dxfId="0">
      <formula>$G67=$J67</formula>
    </cfRule>
  </conditionalFormatting>
  <conditionalFormatting sqref="H61">
    <cfRule type="expression" priority="648" dxfId="0">
      <formula>G60="いいえ"</formula>
    </cfRule>
  </conditionalFormatting>
  <conditionalFormatting sqref="M68">
    <cfRule type="expression" priority="640" dxfId="38">
      <formula>M68&lt;&gt;""</formula>
    </cfRule>
    <cfRule type="expression" priority="641" dxfId="55">
      <formula>$G68="はい"</formula>
    </cfRule>
    <cfRule type="expression" priority="642" dxfId="55">
      <formula>$J68="はい"</formula>
    </cfRule>
    <cfRule type="expression" priority="643" dxfId="0">
      <formula>$G68=$J68</formula>
    </cfRule>
  </conditionalFormatting>
  <conditionalFormatting sqref="H58">
    <cfRule type="expression" priority="639" dxfId="0">
      <formula>G58="いいえ"</formula>
    </cfRule>
  </conditionalFormatting>
  <conditionalFormatting sqref="H59">
    <cfRule type="expression" priority="638" dxfId="0">
      <formula>G58="いいえ"</formula>
    </cfRule>
  </conditionalFormatting>
  <conditionalFormatting sqref="K58">
    <cfRule type="expression" priority="637" dxfId="0">
      <formula>J58="いいえ"</formula>
    </cfRule>
  </conditionalFormatting>
  <conditionalFormatting sqref="K59">
    <cfRule type="expression" priority="636" dxfId="0">
      <formula>J58="いいえ"</formula>
    </cfRule>
  </conditionalFormatting>
  <conditionalFormatting sqref="M58">
    <cfRule type="expression" priority="630" dxfId="38">
      <formula>M58&lt;&gt;""</formula>
    </cfRule>
    <cfRule type="expression" priority="631" dxfId="55">
      <formula>$G58="はい"</formula>
    </cfRule>
    <cfRule type="expression" priority="632" dxfId="55">
      <formula>$J58="はい"</formula>
    </cfRule>
    <cfRule type="expression" priority="633" dxfId="0">
      <formula>$G58=$J58</formula>
    </cfRule>
  </conditionalFormatting>
  <conditionalFormatting sqref="H69">
    <cfRule type="expression" priority="625" dxfId="0">
      <formula>G69="いいえ"</formula>
    </cfRule>
  </conditionalFormatting>
  <conditionalFormatting sqref="K69">
    <cfRule type="expression" priority="624" dxfId="0">
      <formula>J69="いいえ"</formula>
    </cfRule>
  </conditionalFormatting>
  <conditionalFormatting sqref="M69">
    <cfRule type="expression" priority="620" dxfId="38">
      <formula>M69&lt;&gt;""</formula>
    </cfRule>
    <cfRule type="expression" priority="621" dxfId="55">
      <formula>$G69="はい"</formula>
    </cfRule>
    <cfRule type="expression" priority="622" dxfId="55">
      <formula>$J69="はい"</formula>
    </cfRule>
    <cfRule type="expression" priority="623" dxfId="0">
      <formula>$G69=$J69</formula>
    </cfRule>
  </conditionalFormatting>
  <conditionalFormatting sqref="M60">
    <cfRule type="expression" priority="608" dxfId="38">
      <formula>M60&lt;&gt;""</formula>
    </cfRule>
    <cfRule type="expression" priority="609" dxfId="55">
      <formula>$G60="はい"</formula>
    </cfRule>
    <cfRule type="expression" priority="610" dxfId="55">
      <formula>$J60="はい"</formula>
    </cfRule>
    <cfRule type="expression" priority="611" dxfId="0">
      <formula>$G60=$J60</formula>
    </cfRule>
  </conditionalFormatting>
  <conditionalFormatting sqref="H78">
    <cfRule type="expression" priority="607" dxfId="0">
      <formula>G78="いいえ"</formula>
    </cfRule>
  </conditionalFormatting>
  <conditionalFormatting sqref="H79">
    <cfRule type="expression" priority="600" dxfId="0">
      <formula>G78="いいえ"</formula>
    </cfRule>
  </conditionalFormatting>
  <conditionalFormatting sqref="H82">
    <cfRule type="expression" priority="606" dxfId="0">
      <formula>G82="いいえ"</formula>
    </cfRule>
  </conditionalFormatting>
  <conditionalFormatting sqref="H87">
    <cfRule type="expression" priority="605" dxfId="0">
      <formula>G87="いいえ"</formula>
    </cfRule>
  </conditionalFormatting>
  <conditionalFormatting sqref="H88">
    <cfRule type="expression" priority="597" dxfId="0">
      <formula>G88="いいえ"</formula>
    </cfRule>
  </conditionalFormatting>
  <conditionalFormatting sqref="H90">
    <cfRule type="expression" priority="596" dxfId="0">
      <formula>G90="いいえ"</formula>
    </cfRule>
  </conditionalFormatting>
  <conditionalFormatting sqref="H76">
    <cfRule type="expression" priority="595" dxfId="0">
      <formula>G76="いいえ"</formula>
    </cfRule>
  </conditionalFormatting>
  <conditionalFormatting sqref="H77">
    <cfRule type="expression" priority="594" dxfId="0">
      <formula>G76="いいえ"</formula>
    </cfRule>
  </conditionalFormatting>
  <conditionalFormatting sqref="K78">
    <cfRule type="expression" priority="590" dxfId="0">
      <formula>J78="いいえ"</formula>
    </cfRule>
  </conditionalFormatting>
  <conditionalFormatting sqref="K79">
    <cfRule type="expression" priority="588" dxfId="0">
      <formula>J78="いいえ"</formula>
    </cfRule>
  </conditionalFormatting>
  <conditionalFormatting sqref="K87">
    <cfRule type="expression" priority="589" dxfId="0">
      <formula>J87="いいえ"</formula>
    </cfRule>
  </conditionalFormatting>
  <conditionalFormatting sqref="K83">
    <cfRule type="expression" priority="585" dxfId="0">
      <formula>J82="いいえ"</formula>
    </cfRule>
  </conditionalFormatting>
  <conditionalFormatting sqref="K88">
    <cfRule type="expression" priority="584" dxfId="0">
      <formula>J88="いいえ"</formula>
    </cfRule>
  </conditionalFormatting>
  <conditionalFormatting sqref="K90">
    <cfRule type="expression" priority="583" dxfId="0">
      <formula>J90="いいえ"</formula>
    </cfRule>
  </conditionalFormatting>
  <conditionalFormatting sqref="K76">
    <cfRule type="expression" priority="582" dxfId="0">
      <formula>J76="いいえ"</formula>
    </cfRule>
  </conditionalFormatting>
  <conditionalFormatting sqref="K77">
    <cfRule type="expression" priority="581" dxfId="0">
      <formula>J76="いいえ"</formula>
    </cfRule>
  </conditionalFormatting>
  <conditionalFormatting sqref="M84:N84 M86:N88">
    <cfRule type="expression" priority="574" dxfId="38">
      <formula>M84&lt;&gt;""</formula>
    </cfRule>
    <cfRule type="expression" priority="575" dxfId="55">
      <formula>$G84="はい"</formula>
    </cfRule>
    <cfRule type="expression" priority="576" dxfId="55">
      <formula>$J84="はい"</formula>
    </cfRule>
    <cfRule type="expression" priority="577" dxfId="0">
      <formula>$G84=$J84</formula>
    </cfRule>
  </conditionalFormatting>
  <conditionalFormatting sqref="M76:N76">
    <cfRule type="expression" priority="571" dxfId="38">
      <formula>M76&lt;&gt;""</formula>
    </cfRule>
    <cfRule type="expression" priority="572" dxfId="55">
      <formula>$J76="はい"</formula>
    </cfRule>
    <cfRule type="expression" priority="573" dxfId="0">
      <formula>$G76=$J76</formula>
    </cfRule>
  </conditionalFormatting>
  <conditionalFormatting sqref="K82">
    <cfRule type="expression" priority="560" dxfId="0">
      <formula>J82="いいえ"</formula>
    </cfRule>
  </conditionalFormatting>
  <conditionalFormatting sqref="H84">
    <cfRule type="expression" priority="559" dxfId="0">
      <formula>G84="いいえ"</formula>
    </cfRule>
  </conditionalFormatting>
  <conditionalFormatting sqref="H85">
    <cfRule type="expression" priority="556" dxfId="0">
      <formula>G84="いいえ"</formula>
    </cfRule>
  </conditionalFormatting>
  <conditionalFormatting sqref="K85">
    <cfRule type="expression" priority="555" dxfId="0">
      <formula>J84="いいえ"</formula>
    </cfRule>
  </conditionalFormatting>
  <conditionalFormatting sqref="K84">
    <cfRule type="expression" priority="552" dxfId="0">
      <formula>J84="いいえ"</formula>
    </cfRule>
  </conditionalFormatting>
  <conditionalFormatting sqref="H86">
    <cfRule type="expression" priority="551" dxfId="0">
      <formula>G86="いいえ"</formula>
    </cfRule>
  </conditionalFormatting>
  <conditionalFormatting sqref="K86">
    <cfRule type="expression" priority="550" dxfId="0">
      <formula>J86="いいえ"</formula>
    </cfRule>
  </conditionalFormatting>
  <conditionalFormatting sqref="H89">
    <cfRule type="expression" priority="545" dxfId="0">
      <formula>G89="いいえ"</formula>
    </cfRule>
  </conditionalFormatting>
  <conditionalFormatting sqref="K89">
    <cfRule type="expression" priority="544" dxfId="0">
      <formula>J89="いいえ"</formula>
    </cfRule>
  </conditionalFormatting>
  <conditionalFormatting sqref="M89:N89">
    <cfRule type="expression" priority="540" dxfId="38">
      <formula>M89&lt;&gt;""</formula>
    </cfRule>
    <cfRule type="expression" priority="541" dxfId="55">
      <formula>$G89="はい"</formula>
    </cfRule>
    <cfRule type="expression" priority="542" dxfId="55">
      <formula>$J89="はい"</formula>
    </cfRule>
    <cfRule type="expression" priority="543" dxfId="0">
      <formula>$G89=$J89</formula>
    </cfRule>
  </conditionalFormatting>
  <conditionalFormatting sqref="H83">
    <cfRule type="expression" priority="535" dxfId="0">
      <formula>G82="いいえ"</formula>
    </cfRule>
  </conditionalFormatting>
  <conditionalFormatting sqref="M90:N90">
    <cfRule type="expression" priority="527" dxfId="38">
      <formula>M90&lt;&gt;""</formula>
    </cfRule>
    <cfRule type="expression" priority="528" dxfId="55">
      <formula>$G90="はい"</formula>
    </cfRule>
    <cfRule type="expression" priority="529" dxfId="55">
      <formula>$J90="はい"</formula>
    </cfRule>
    <cfRule type="expression" priority="530" dxfId="0">
      <formula>$G90=$J90</formula>
    </cfRule>
  </conditionalFormatting>
  <conditionalFormatting sqref="H80">
    <cfRule type="expression" priority="526" dxfId="0">
      <formula>G80="いいえ"</formula>
    </cfRule>
  </conditionalFormatting>
  <conditionalFormatting sqref="H81">
    <cfRule type="expression" priority="525" dxfId="0">
      <formula>G80="いいえ"</formula>
    </cfRule>
  </conditionalFormatting>
  <conditionalFormatting sqref="K80">
    <cfRule type="expression" priority="524" dxfId="0">
      <formula>J80="いいえ"</formula>
    </cfRule>
  </conditionalFormatting>
  <conditionalFormatting sqref="K81">
    <cfRule type="expression" priority="523" dxfId="0">
      <formula>J80="いいえ"</formula>
    </cfRule>
  </conditionalFormatting>
  <conditionalFormatting sqref="H91">
    <cfRule type="expression" priority="512" dxfId="0">
      <formula>G91="いいえ"</formula>
    </cfRule>
  </conditionalFormatting>
  <conditionalFormatting sqref="K91">
    <cfRule type="expression" priority="511" dxfId="0">
      <formula>J91="いいえ"</formula>
    </cfRule>
  </conditionalFormatting>
  <conditionalFormatting sqref="M91:N91">
    <cfRule type="expression" priority="507" dxfId="38">
      <formula>M91&lt;&gt;""</formula>
    </cfRule>
    <cfRule type="expression" priority="508" dxfId="55">
      <formula>$G91="はい"</formula>
    </cfRule>
    <cfRule type="expression" priority="509" dxfId="55">
      <formula>$J91="はい"</formula>
    </cfRule>
    <cfRule type="expression" priority="510" dxfId="0">
      <formula>$G91=$J91</formula>
    </cfRule>
  </conditionalFormatting>
  <conditionalFormatting sqref="M82:N82">
    <cfRule type="expression" priority="495" dxfId="38">
      <formula>M82&lt;&gt;""</formula>
    </cfRule>
    <cfRule type="expression" priority="496" dxfId="55">
      <formula>$G82="はい"</formula>
    </cfRule>
    <cfRule type="expression" priority="497" dxfId="55">
      <formula>$J82="はい"</formula>
    </cfRule>
    <cfRule type="expression" priority="498" dxfId="0">
      <formula>$G82=$J82</formula>
    </cfRule>
  </conditionalFormatting>
  <conditionalFormatting sqref="G27:M27">
    <cfRule type="expression" priority="494" dxfId="0">
      <formula>G27=""</formula>
    </cfRule>
  </conditionalFormatting>
  <conditionalFormatting sqref="G49:M49">
    <cfRule type="expression" priority="493" dxfId="0">
      <formula>G49=""</formula>
    </cfRule>
  </conditionalFormatting>
  <conditionalFormatting sqref="G71:M71">
    <cfRule type="expression" priority="492" dxfId="0">
      <formula>G71=""</formula>
    </cfRule>
  </conditionalFormatting>
  <conditionalFormatting sqref="H100">
    <cfRule type="expression" priority="491" dxfId="0">
      <formula>G100="いいえ"</formula>
    </cfRule>
  </conditionalFormatting>
  <conditionalFormatting sqref="H101">
    <cfRule type="expression" priority="484" dxfId="0">
      <formula>G100="いいえ"</formula>
    </cfRule>
  </conditionalFormatting>
  <conditionalFormatting sqref="H104">
    <cfRule type="expression" priority="490" dxfId="0">
      <formula>G104="いいえ"</formula>
    </cfRule>
  </conditionalFormatting>
  <conditionalFormatting sqref="H109">
    <cfRule type="expression" priority="489" dxfId="0">
      <formula>G109="いいえ"</formula>
    </cfRule>
  </conditionalFormatting>
  <conditionalFormatting sqref="H110">
    <cfRule type="expression" priority="481" dxfId="0">
      <formula>G110="いいえ"</formula>
    </cfRule>
  </conditionalFormatting>
  <conditionalFormatting sqref="H112">
    <cfRule type="expression" priority="480" dxfId="0">
      <formula>G112="いいえ"</formula>
    </cfRule>
  </conditionalFormatting>
  <conditionalFormatting sqref="H98">
    <cfRule type="expression" priority="479" dxfId="0">
      <formula>G98="いいえ"</formula>
    </cfRule>
  </conditionalFormatting>
  <conditionalFormatting sqref="H99">
    <cfRule type="expression" priority="478" dxfId="0">
      <formula>G98="いいえ"</formula>
    </cfRule>
  </conditionalFormatting>
  <conditionalFormatting sqref="K100">
    <cfRule type="expression" priority="474" dxfId="0">
      <formula>J100="いいえ"</formula>
    </cfRule>
  </conditionalFormatting>
  <conditionalFormatting sqref="K101">
    <cfRule type="expression" priority="472" dxfId="0">
      <formula>J100="いいえ"</formula>
    </cfRule>
  </conditionalFormatting>
  <conditionalFormatting sqref="K109">
    <cfRule type="expression" priority="473" dxfId="0">
      <formula>J109="いいえ"</formula>
    </cfRule>
  </conditionalFormatting>
  <conditionalFormatting sqref="K105">
    <cfRule type="expression" priority="469" dxfId="0">
      <formula>J104="いいえ"</formula>
    </cfRule>
  </conditionalFormatting>
  <conditionalFormatting sqref="K110">
    <cfRule type="expression" priority="468" dxfId="0">
      <formula>J110="いいえ"</formula>
    </cfRule>
  </conditionalFormatting>
  <conditionalFormatting sqref="K112">
    <cfRule type="expression" priority="467" dxfId="0">
      <formula>J112="いいえ"</formula>
    </cfRule>
  </conditionalFormatting>
  <conditionalFormatting sqref="K98">
    <cfRule type="expression" priority="466" dxfId="0">
      <formula>J98="いいえ"</formula>
    </cfRule>
  </conditionalFormatting>
  <conditionalFormatting sqref="K99">
    <cfRule type="expression" priority="465" dxfId="0">
      <formula>J98="いいえ"</formula>
    </cfRule>
  </conditionalFormatting>
  <conditionalFormatting sqref="N106 N108:N110">
    <cfRule type="expression" priority="458" dxfId="38">
      <formula>N106&lt;&gt;""</formula>
    </cfRule>
    <cfRule type="expression" priority="459" dxfId="55">
      <formula>$G106="はい"</formula>
    </cfRule>
    <cfRule type="expression" priority="460" dxfId="55">
      <formula>$J106="はい"</formula>
    </cfRule>
    <cfRule type="expression" priority="461" dxfId="0">
      <formula>$G106=$J106</formula>
    </cfRule>
  </conditionalFormatting>
  <conditionalFormatting sqref="N98">
    <cfRule type="expression" priority="455" dxfId="38">
      <formula>N98&lt;&gt;""</formula>
    </cfRule>
    <cfRule type="expression" priority="456" dxfId="55">
      <formula>$J98="はい"</formula>
    </cfRule>
    <cfRule type="expression" priority="457" dxfId="0">
      <formula>$G98=$J98</formula>
    </cfRule>
  </conditionalFormatting>
  <conditionalFormatting sqref="K104">
    <cfRule type="expression" priority="444" dxfId="0">
      <formula>J104="いいえ"</formula>
    </cfRule>
  </conditionalFormatting>
  <conditionalFormatting sqref="H106">
    <cfRule type="expression" priority="443" dxfId="0">
      <formula>G106="いいえ"</formula>
    </cfRule>
  </conditionalFormatting>
  <conditionalFormatting sqref="H107">
    <cfRule type="expression" priority="440" dxfId="0">
      <formula>G106="いいえ"</formula>
    </cfRule>
  </conditionalFormatting>
  <conditionalFormatting sqref="K107">
    <cfRule type="expression" priority="439" dxfId="0">
      <formula>J106="いいえ"</formula>
    </cfRule>
  </conditionalFormatting>
  <conditionalFormatting sqref="K106">
    <cfRule type="expression" priority="436" dxfId="0">
      <formula>J106="いいえ"</formula>
    </cfRule>
  </conditionalFormatting>
  <conditionalFormatting sqref="H108">
    <cfRule type="expression" priority="435" dxfId="0">
      <formula>G108="いいえ"</formula>
    </cfRule>
  </conditionalFormatting>
  <conditionalFormatting sqref="K108">
    <cfRule type="expression" priority="434" dxfId="0">
      <formula>J108="いいえ"</formula>
    </cfRule>
  </conditionalFormatting>
  <conditionalFormatting sqref="H111">
    <cfRule type="expression" priority="429" dxfId="0">
      <formula>G111="いいえ"</formula>
    </cfRule>
  </conditionalFormatting>
  <conditionalFormatting sqref="K111">
    <cfRule type="expression" priority="428" dxfId="0">
      <formula>J111="いいえ"</formula>
    </cfRule>
  </conditionalFormatting>
  <conditionalFormatting sqref="N111">
    <cfRule type="expression" priority="424" dxfId="38">
      <formula>N111&lt;&gt;""</formula>
    </cfRule>
    <cfRule type="expression" priority="425" dxfId="55">
      <formula>$G111="はい"</formula>
    </cfRule>
    <cfRule type="expression" priority="426" dxfId="55">
      <formula>$J111="はい"</formula>
    </cfRule>
    <cfRule type="expression" priority="427" dxfId="0">
      <formula>$G111=$J111</formula>
    </cfRule>
  </conditionalFormatting>
  <conditionalFormatting sqref="H105">
    <cfRule type="expression" priority="419" dxfId="0">
      <formula>G104="いいえ"</formula>
    </cfRule>
  </conditionalFormatting>
  <conditionalFormatting sqref="N112">
    <cfRule type="expression" priority="411" dxfId="38">
      <formula>N112&lt;&gt;""</formula>
    </cfRule>
    <cfRule type="expression" priority="412" dxfId="55">
      <formula>$G112="はい"</formula>
    </cfRule>
    <cfRule type="expression" priority="413" dxfId="55">
      <formula>$J112="はい"</formula>
    </cfRule>
    <cfRule type="expression" priority="414" dxfId="0">
      <formula>$G112=$J112</formula>
    </cfRule>
  </conditionalFormatting>
  <conditionalFormatting sqref="H102">
    <cfRule type="expression" priority="410" dxfId="0">
      <formula>G102="いいえ"</formula>
    </cfRule>
  </conditionalFormatting>
  <conditionalFormatting sqref="H103">
    <cfRule type="expression" priority="409" dxfId="0">
      <formula>G102="いいえ"</formula>
    </cfRule>
  </conditionalFormatting>
  <conditionalFormatting sqref="K102">
    <cfRule type="expression" priority="408" dxfId="0">
      <formula>J102="いいえ"</formula>
    </cfRule>
  </conditionalFormatting>
  <conditionalFormatting sqref="K103">
    <cfRule type="expression" priority="407" dxfId="0">
      <formula>J102="いいえ"</formula>
    </cfRule>
  </conditionalFormatting>
  <conditionalFormatting sqref="H113">
    <cfRule type="expression" priority="396" dxfId="0">
      <formula>G113="いいえ"</formula>
    </cfRule>
  </conditionalFormatting>
  <conditionalFormatting sqref="K113">
    <cfRule type="expression" priority="395" dxfId="0">
      <formula>J113="いいえ"</formula>
    </cfRule>
  </conditionalFormatting>
  <conditionalFormatting sqref="N113">
    <cfRule type="expression" priority="391" dxfId="38">
      <formula>N113&lt;&gt;""</formula>
    </cfRule>
    <cfRule type="expression" priority="392" dxfId="55">
      <formula>$G113="はい"</formula>
    </cfRule>
    <cfRule type="expression" priority="393" dxfId="55">
      <formula>$J113="はい"</formula>
    </cfRule>
    <cfRule type="expression" priority="394" dxfId="0">
      <formula>$G113=$J113</formula>
    </cfRule>
  </conditionalFormatting>
  <conditionalFormatting sqref="N104">
    <cfRule type="expression" priority="379" dxfId="38">
      <formula>N104&lt;&gt;""</formula>
    </cfRule>
    <cfRule type="expression" priority="380" dxfId="55">
      <formula>$G104="はい"</formula>
    </cfRule>
    <cfRule type="expression" priority="381" dxfId="55">
      <formula>$J104="はい"</formula>
    </cfRule>
    <cfRule type="expression" priority="382" dxfId="0">
      <formula>$G104=$J104</formula>
    </cfRule>
  </conditionalFormatting>
  <conditionalFormatting sqref="H122">
    <cfRule type="expression" priority="378" dxfId="0">
      <formula>G122="いいえ"</formula>
    </cfRule>
  </conditionalFormatting>
  <conditionalFormatting sqref="H123">
    <cfRule type="expression" priority="371" dxfId="0">
      <formula>G122="いいえ"</formula>
    </cfRule>
  </conditionalFormatting>
  <conditionalFormatting sqref="H126">
    <cfRule type="expression" priority="377" dxfId="0">
      <formula>G126="いいえ"</formula>
    </cfRule>
  </conditionalFormatting>
  <conditionalFormatting sqref="H131">
    <cfRule type="expression" priority="376" dxfId="0">
      <formula>G131="いいえ"</formula>
    </cfRule>
  </conditionalFormatting>
  <conditionalFormatting sqref="H132">
    <cfRule type="expression" priority="368" dxfId="0">
      <formula>G132="いいえ"</formula>
    </cfRule>
  </conditionalFormatting>
  <conditionalFormatting sqref="H134">
    <cfRule type="expression" priority="367" dxfId="0">
      <formula>G134="いいえ"</formula>
    </cfRule>
  </conditionalFormatting>
  <conditionalFormatting sqref="H120">
    <cfRule type="expression" priority="366" dxfId="0">
      <formula>G120="いいえ"</formula>
    </cfRule>
  </conditionalFormatting>
  <conditionalFormatting sqref="H121">
    <cfRule type="expression" priority="365" dxfId="0">
      <formula>G120="いいえ"</formula>
    </cfRule>
  </conditionalFormatting>
  <conditionalFormatting sqref="K122">
    <cfRule type="expression" priority="361" dxfId="0">
      <formula>J122="いいえ"</formula>
    </cfRule>
  </conditionalFormatting>
  <conditionalFormatting sqref="K123">
    <cfRule type="expression" priority="359" dxfId="0">
      <formula>J122="いいえ"</formula>
    </cfRule>
  </conditionalFormatting>
  <conditionalFormatting sqref="K131">
    <cfRule type="expression" priority="360" dxfId="0">
      <formula>J131="いいえ"</formula>
    </cfRule>
  </conditionalFormatting>
  <conditionalFormatting sqref="K127">
    <cfRule type="expression" priority="356" dxfId="0">
      <formula>J126="いいえ"</formula>
    </cfRule>
  </conditionalFormatting>
  <conditionalFormatting sqref="K132">
    <cfRule type="expression" priority="355" dxfId="0">
      <formula>J132="いいえ"</formula>
    </cfRule>
  </conditionalFormatting>
  <conditionalFormatting sqref="K134">
    <cfRule type="expression" priority="354" dxfId="0">
      <formula>J134="いいえ"</formula>
    </cfRule>
  </conditionalFormatting>
  <conditionalFormatting sqref="K120">
    <cfRule type="expression" priority="353" dxfId="0">
      <formula>J120="いいえ"</formula>
    </cfRule>
  </conditionalFormatting>
  <conditionalFormatting sqref="K121">
    <cfRule type="expression" priority="352" dxfId="0">
      <formula>J120="いいえ"</formula>
    </cfRule>
  </conditionalFormatting>
  <conditionalFormatting sqref="M122:N122 M128:N128 M130:N132">
    <cfRule type="expression" priority="345" dxfId="38">
      <formula>M122&lt;&gt;""</formula>
    </cfRule>
    <cfRule type="expression" priority="346" dxfId="55">
      <formula>$G122="はい"</formula>
    </cfRule>
    <cfRule type="expression" priority="347" dxfId="55">
      <formula>$J122="はい"</formula>
    </cfRule>
    <cfRule type="expression" priority="348" dxfId="0">
      <formula>$G122=$J122</formula>
    </cfRule>
  </conditionalFormatting>
  <conditionalFormatting sqref="M120:N120">
    <cfRule type="expression" priority="342" dxfId="38">
      <formula>M120&lt;&gt;""</formula>
    </cfRule>
    <cfRule type="expression" priority="343" dxfId="55">
      <formula>$J120="はい"</formula>
    </cfRule>
    <cfRule type="expression" priority="344" dxfId="0">
      <formula>$G120=$J120</formula>
    </cfRule>
  </conditionalFormatting>
  <conditionalFormatting sqref="K126">
    <cfRule type="expression" priority="331" dxfId="0">
      <formula>J126="いいえ"</formula>
    </cfRule>
  </conditionalFormatting>
  <conditionalFormatting sqref="H128">
    <cfRule type="expression" priority="330" dxfId="0">
      <formula>G128="いいえ"</formula>
    </cfRule>
  </conditionalFormatting>
  <conditionalFormatting sqref="H129">
    <cfRule type="expression" priority="327" dxfId="0">
      <formula>G128="いいえ"</formula>
    </cfRule>
  </conditionalFormatting>
  <conditionalFormatting sqref="K129">
    <cfRule type="expression" priority="326" dxfId="0">
      <formula>J128="いいえ"</formula>
    </cfRule>
  </conditionalFormatting>
  <conditionalFormatting sqref="K128">
    <cfRule type="expression" priority="323" dxfId="0">
      <formula>J128="いいえ"</formula>
    </cfRule>
  </conditionalFormatting>
  <conditionalFormatting sqref="H130">
    <cfRule type="expression" priority="322" dxfId="0">
      <formula>G130="いいえ"</formula>
    </cfRule>
  </conditionalFormatting>
  <conditionalFormatting sqref="K130">
    <cfRule type="expression" priority="321" dxfId="0">
      <formula>J130="いいえ"</formula>
    </cfRule>
  </conditionalFormatting>
  <conditionalFormatting sqref="H133">
    <cfRule type="expression" priority="316" dxfId="0">
      <formula>G133="いいえ"</formula>
    </cfRule>
  </conditionalFormatting>
  <conditionalFormatting sqref="K133">
    <cfRule type="expression" priority="315" dxfId="0">
      <formula>J133="いいえ"</formula>
    </cfRule>
  </conditionalFormatting>
  <conditionalFormatting sqref="M133:N133">
    <cfRule type="expression" priority="311" dxfId="38">
      <formula>M133&lt;&gt;""</formula>
    </cfRule>
    <cfRule type="expression" priority="312" dxfId="55">
      <formula>$G133="はい"</formula>
    </cfRule>
    <cfRule type="expression" priority="313" dxfId="55">
      <formula>$J133="はい"</formula>
    </cfRule>
    <cfRule type="expression" priority="314" dxfId="0">
      <formula>$G133=$J133</formula>
    </cfRule>
  </conditionalFormatting>
  <conditionalFormatting sqref="H127">
    <cfRule type="expression" priority="306" dxfId="0">
      <formula>G126="いいえ"</formula>
    </cfRule>
  </conditionalFormatting>
  <conditionalFormatting sqref="M134:N134">
    <cfRule type="expression" priority="298" dxfId="38">
      <formula>M134&lt;&gt;""</formula>
    </cfRule>
    <cfRule type="expression" priority="299" dxfId="55">
      <formula>$G134="はい"</formula>
    </cfRule>
    <cfRule type="expression" priority="300" dxfId="55">
      <formula>$J134="はい"</formula>
    </cfRule>
    <cfRule type="expression" priority="301" dxfId="0">
      <formula>$G134=$J134</formula>
    </cfRule>
  </conditionalFormatting>
  <conditionalFormatting sqref="H124">
    <cfRule type="expression" priority="297" dxfId="0">
      <formula>G124="いいえ"</formula>
    </cfRule>
  </conditionalFormatting>
  <conditionalFormatting sqref="H125">
    <cfRule type="expression" priority="296" dxfId="0">
      <formula>G124="いいえ"</formula>
    </cfRule>
  </conditionalFormatting>
  <conditionalFormatting sqref="K124">
    <cfRule type="expression" priority="295" dxfId="0">
      <formula>J124="いいえ"</formula>
    </cfRule>
  </conditionalFormatting>
  <conditionalFormatting sqref="K125">
    <cfRule type="expression" priority="294" dxfId="0">
      <formula>J124="いいえ"</formula>
    </cfRule>
  </conditionalFormatting>
  <conditionalFormatting sqref="M124:N124">
    <cfRule type="expression" priority="288" dxfId="38">
      <formula>M124&lt;&gt;""</formula>
    </cfRule>
    <cfRule type="expression" priority="289" dxfId="55">
      <formula>$G124="はい"</formula>
    </cfRule>
    <cfRule type="expression" priority="290" dxfId="55">
      <formula>$J124="はい"</formula>
    </cfRule>
    <cfRule type="expression" priority="291" dxfId="0">
      <formula>$G124=$J124</formula>
    </cfRule>
  </conditionalFormatting>
  <conditionalFormatting sqref="H135">
    <cfRule type="expression" priority="283" dxfId="0">
      <formula>G135="いいえ"</formula>
    </cfRule>
  </conditionalFormatting>
  <conditionalFormatting sqref="K135">
    <cfRule type="expression" priority="282" dxfId="0">
      <formula>J135="いいえ"</formula>
    </cfRule>
  </conditionalFormatting>
  <conditionalFormatting sqref="M135:N135">
    <cfRule type="expression" priority="278" dxfId="38">
      <formula>M135&lt;&gt;""</formula>
    </cfRule>
    <cfRule type="expression" priority="279" dxfId="55">
      <formula>$G135="はい"</formula>
    </cfRule>
    <cfRule type="expression" priority="280" dxfId="55">
      <formula>$J135="はい"</formula>
    </cfRule>
    <cfRule type="expression" priority="281" dxfId="0">
      <formula>$G135=$J135</formula>
    </cfRule>
  </conditionalFormatting>
  <conditionalFormatting sqref="M126:N126">
    <cfRule type="expression" priority="266" dxfId="38">
      <formula>M126&lt;&gt;""</formula>
    </cfRule>
    <cfRule type="expression" priority="267" dxfId="55">
      <formula>$G126="はい"</formula>
    </cfRule>
    <cfRule type="expression" priority="268" dxfId="55">
      <formula>$J126="はい"</formula>
    </cfRule>
    <cfRule type="expression" priority="269" dxfId="0">
      <formula>$G126=$J126</formula>
    </cfRule>
  </conditionalFormatting>
  <conditionalFormatting sqref="G93:M93">
    <cfRule type="expression" priority="265" dxfId="0">
      <formula>G93=""</formula>
    </cfRule>
  </conditionalFormatting>
  <conditionalFormatting sqref="G115:M115">
    <cfRule type="expression" priority="264" dxfId="0">
      <formula>G115=""</formula>
    </cfRule>
  </conditionalFormatting>
  <conditionalFormatting sqref="G11:G18 C11:C18 J11:K18 E11:E18">
    <cfRule type="expression" priority="257" dxfId="55">
      <formula>C11=""</formula>
    </cfRule>
  </conditionalFormatting>
  <conditionalFormatting sqref="G32:G47 J32:J47 G54:G69 J54:J69 G76:G91 J76:J91 G98:G113 J98:J113 G120:G135 J120:J135">
    <cfRule type="expression" priority="256" dxfId="2">
      <formula>G32=""</formula>
    </cfRule>
  </conditionalFormatting>
  <conditionalFormatting sqref="I33 L33 I39 L39 I41 L41 I55 L55 I61 L61 I63 L63 I77 L77 I83 L83 I85 L85 I99 L99 I105 L105 I107 L107 I121 L121 I127 L127 I129 L129">
    <cfRule type="expression" priority="252" dxfId="0">
      <formula>G32="いいえ"</formula>
    </cfRule>
    <cfRule type="expression" priority="253" dxfId="55">
      <formula>I33=""</formula>
    </cfRule>
  </conditionalFormatting>
  <conditionalFormatting sqref="L38 L40 I46:I47 L46:L47 I68:I69 L68:L69 I90:I91 L90:L91 I112:I113 L112:L113 I134:I135 L134:L135">
    <cfRule type="expression" priority="156" dxfId="0">
      <formula>G38="いいえ"</formula>
    </cfRule>
    <cfRule type="expression" priority="244" dxfId="2">
      <formula>I38=""</formula>
    </cfRule>
  </conditionalFormatting>
  <conditionalFormatting sqref="I35 L35 I37 L37 I57 L57 I59 L59 I79 L79 I81 L81 I101 L101 I103 L103 I123 L123 I125 L125">
    <cfRule type="expression" priority="248" dxfId="0">
      <formula>G34="いいえ"</formula>
    </cfRule>
    <cfRule type="expression" priority="249" dxfId="2">
      <formula>I35=""</formula>
    </cfRule>
  </conditionalFormatting>
  <conditionalFormatting sqref="I32 L32 I54 L54 I76 L76 I98 L98 I120 L120">
    <cfRule type="expression" priority="247" dxfId="38">
      <formula>G32="はい"</formula>
    </cfRule>
  </conditionalFormatting>
  <conditionalFormatting sqref="D11:D18 I11:I18">
    <cfRule type="expression" priority="246" dxfId="731">
      <formula>D11=""</formula>
    </cfRule>
  </conditionalFormatting>
  <conditionalFormatting sqref="G120:N121 G134:N135 G130:H133 M130:N133 J130:K133 G129:N129 G128:H128 M128:N128 J128:K128 G127:N127 G126:H126 M126:N126 J126:K126 G125:N125 G124:H124 M124:N124 J124:K124 G123:N123 G122:H122 M122:N122 J122:K122">
    <cfRule type="expression" priority="154" dxfId="0">
      <formula>$G$115=""</formula>
    </cfRule>
  </conditionalFormatting>
  <conditionalFormatting sqref="G32:N33 G46:N47 G42:H45 M42:N45 J42:K45 G37:N37 G36:H36 M36:N36 J36:K36 G35:N35 G34:H34 M34:N34 J34:K34 G39:N39 G38:H38 J38:N38 G41:N41 G40:H40 J40:N40">
    <cfRule type="expression" priority="57" dxfId="0">
      <formula>$G$27=""</formula>
    </cfRule>
  </conditionalFormatting>
  <conditionalFormatting sqref="N34 N40 N42:N44">
    <cfRule type="expression" priority="237" dxfId="38">
      <formula>N34&lt;&gt;""</formula>
    </cfRule>
    <cfRule type="expression" priority="238" dxfId="55">
      <formula>$G34="はい"</formula>
    </cfRule>
    <cfRule type="expression" priority="239" dxfId="55">
      <formula>$J34="はい"</formula>
    </cfRule>
    <cfRule type="expression" priority="240" dxfId="0">
      <formula>$G34=$J34</formula>
    </cfRule>
  </conditionalFormatting>
  <conditionalFormatting sqref="N32">
    <cfRule type="expression" priority="234" dxfId="38">
      <formula>N32&lt;&gt;""</formula>
    </cfRule>
    <cfRule type="expression" priority="235" dxfId="55">
      <formula>$J32="はい"</formula>
    </cfRule>
    <cfRule type="expression" priority="236" dxfId="0">
      <formula>$G32=$J32</formula>
    </cfRule>
  </conditionalFormatting>
  <conditionalFormatting sqref="N45">
    <cfRule type="expression" priority="230" dxfId="38">
      <formula>N45&lt;&gt;""</formula>
    </cfRule>
    <cfRule type="expression" priority="231" dxfId="55">
      <formula>$G45="はい"</formula>
    </cfRule>
    <cfRule type="expression" priority="232" dxfId="55">
      <formula>$J45="はい"</formula>
    </cfRule>
    <cfRule type="expression" priority="233" dxfId="0">
      <formula>$G45=$J45</formula>
    </cfRule>
  </conditionalFormatting>
  <conditionalFormatting sqref="N46">
    <cfRule type="expression" priority="226" dxfId="38">
      <formula>N46&lt;&gt;""</formula>
    </cfRule>
    <cfRule type="expression" priority="227" dxfId="55">
      <formula>$G46="はい"</formula>
    </cfRule>
    <cfRule type="expression" priority="228" dxfId="55">
      <formula>$J46="はい"</formula>
    </cfRule>
    <cfRule type="expression" priority="229" dxfId="0">
      <formula>$G46=$J46</formula>
    </cfRule>
  </conditionalFormatting>
  <conditionalFormatting sqref="N36">
    <cfRule type="expression" priority="222" dxfId="38">
      <formula>N36&lt;&gt;""</formula>
    </cfRule>
    <cfRule type="expression" priority="223" dxfId="55">
      <formula>$G36="はい"</formula>
    </cfRule>
    <cfRule type="expression" priority="224" dxfId="55">
      <formula>$J36="はい"</formula>
    </cfRule>
    <cfRule type="expression" priority="225" dxfId="0">
      <formula>$G36=$J36</formula>
    </cfRule>
  </conditionalFormatting>
  <conditionalFormatting sqref="N47">
    <cfRule type="expression" priority="218" dxfId="38">
      <formula>N47&lt;&gt;""</formula>
    </cfRule>
    <cfRule type="expression" priority="219" dxfId="55">
      <formula>$G47="はい"</formula>
    </cfRule>
    <cfRule type="expression" priority="220" dxfId="55">
      <formula>$J47="はい"</formula>
    </cfRule>
    <cfRule type="expression" priority="221" dxfId="0">
      <formula>$G47=$J47</formula>
    </cfRule>
  </conditionalFormatting>
  <conditionalFormatting sqref="N38">
    <cfRule type="expression" priority="214" dxfId="38">
      <formula>N38&lt;&gt;""</formula>
    </cfRule>
    <cfRule type="expression" priority="215" dxfId="55">
      <formula>$G38="はい"</formula>
    </cfRule>
    <cfRule type="expression" priority="216" dxfId="55">
      <formula>$J38="はい"</formula>
    </cfRule>
    <cfRule type="expression" priority="217" dxfId="0">
      <formula>$G38=$J38</formula>
    </cfRule>
  </conditionalFormatting>
  <conditionalFormatting sqref="N56 N62 N64:N66">
    <cfRule type="expression" priority="209" dxfId="38">
      <formula>N56&lt;&gt;""</formula>
    </cfRule>
    <cfRule type="expression" priority="210" dxfId="55">
      <formula>$G56="はい"</formula>
    </cfRule>
    <cfRule type="expression" priority="211" dxfId="55">
      <formula>$J56="はい"</formula>
    </cfRule>
    <cfRule type="expression" priority="212" dxfId="0">
      <formula>$G56=$J56</formula>
    </cfRule>
  </conditionalFormatting>
  <conditionalFormatting sqref="N54">
    <cfRule type="expression" priority="206" dxfId="38">
      <formula>N54&lt;&gt;""</formula>
    </cfRule>
    <cfRule type="expression" priority="207" dxfId="55">
      <formula>$J54="はい"</formula>
    </cfRule>
    <cfRule type="expression" priority="208" dxfId="0">
      <formula>$G54=$J54</formula>
    </cfRule>
  </conditionalFormatting>
  <conditionalFormatting sqref="N67">
    <cfRule type="expression" priority="202" dxfId="38">
      <formula>N67&lt;&gt;""</formula>
    </cfRule>
    <cfRule type="expression" priority="203" dxfId="55">
      <formula>$G67="はい"</formula>
    </cfRule>
    <cfRule type="expression" priority="204" dxfId="55">
      <formula>$J67="はい"</formula>
    </cfRule>
    <cfRule type="expression" priority="205" dxfId="0">
      <formula>$G67=$J67</formula>
    </cfRule>
  </conditionalFormatting>
  <conditionalFormatting sqref="N68">
    <cfRule type="expression" priority="198" dxfId="38">
      <formula>N68&lt;&gt;""</formula>
    </cfRule>
    <cfRule type="expression" priority="199" dxfId="55">
      <formula>$G68="はい"</formula>
    </cfRule>
    <cfRule type="expression" priority="200" dxfId="55">
      <formula>$J68="はい"</formula>
    </cfRule>
    <cfRule type="expression" priority="201" dxfId="0">
      <formula>$G68=$J68</formula>
    </cfRule>
  </conditionalFormatting>
  <conditionalFormatting sqref="N58">
    <cfRule type="expression" priority="194" dxfId="38">
      <formula>N58&lt;&gt;""</formula>
    </cfRule>
    <cfRule type="expression" priority="195" dxfId="55">
      <formula>$G58="はい"</formula>
    </cfRule>
    <cfRule type="expression" priority="196" dxfId="55">
      <formula>$J58="はい"</formula>
    </cfRule>
    <cfRule type="expression" priority="197" dxfId="0">
      <formula>$G58=$J58</formula>
    </cfRule>
  </conditionalFormatting>
  <conditionalFormatting sqref="N69">
    <cfRule type="expression" priority="190" dxfId="38">
      <formula>N69&lt;&gt;""</formula>
    </cfRule>
    <cfRule type="expression" priority="191" dxfId="55">
      <formula>$G69="はい"</formula>
    </cfRule>
    <cfRule type="expression" priority="192" dxfId="55">
      <formula>$J69="はい"</formula>
    </cfRule>
    <cfRule type="expression" priority="193" dxfId="0">
      <formula>$G69=$J69</formula>
    </cfRule>
  </conditionalFormatting>
  <conditionalFormatting sqref="N60">
    <cfRule type="expression" priority="186" dxfId="38">
      <formula>N60&lt;&gt;""</formula>
    </cfRule>
    <cfRule type="expression" priority="187" dxfId="55">
      <formula>$G60="はい"</formula>
    </cfRule>
    <cfRule type="expression" priority="188" dxfId="55">
      <formula>$J60="はい"</formula>
    </cfRule>
    <cfRule type="expression" priority="189" dxfId="0">
      <formula>$G60=$J60</formula>
    </cfRule>
  </conditionalFormatting>
  <conditionalFormatting sqref="M106 M108:M110">
    <cfRule type="expression" priority="181" dxfId="38">
      <formula>M106&lt;&gt;""</formula>
    </cfRule>
    <cfRule type="expression" priority="182" dxfId="55">
      <formula>$G106="はい"</formula>
    </cfRule>
    <cfRule type="expression" priority="183" dxfId="55">
      <formula>$J106="はい"</formula>
    </cfRule>
    <cfRule type="expression" priority="184" dxfId="0">
      <formula>$G106=$J106</formula>
    </cfRule>
  </conditionalFormatting>
  <conditionalFormatting sqref="M98">
    <cfRule type="expression" priority="178" dxfId="38">
      <formula>M98&lt;&gt;""</formula>
    </cfRule>
    <cfRule type="expression" priority="179" dxfId="55">
      <formula>$J98="はい"</formula>
    </cfRule>
    <cfRule type="expression" priority="180" dxfId="0">
      <formula>$G98=$J98</formula>
    </cfRule>
  </conditionalFormatting>
  <conditionalFormatting sqref="M111">
    <cfRule type="expression" priority="174" dxfId="38">
      <formula>M111&lt;&gt;""</formula>
    </cfRule>
    <cfRule type="expression" priority="175" dxfId="55">
      <formula>$G111="はい"</formula>
    </cfRule>
    <cfRule type="expression" priority="176" dxfId="55">
      <formula>$J111="はい"</formula>
    </cfRule>
    <cfRule type="expression" priority="177" dxfId="0">
      <formula>$G111=$J111</formula>
    </cfRule>
  </conditionalFormatting>
  <conditionalFormatting sqref="M112">
    <cfRule type="expression" priority="170" dxfId="38">
      <formula>M112&lt;&gt;""</formula>
    </cfRule>
    <cfRule type="expression" priority="171" dxfId="55">
      <formula>$G112="はい"</formula>
    </cfRule>
    <cfRule type="expression" priority="172" dxfId="55">
      <formula>$J112="はい"</formula>
    </cfRule>
    <cfRule type="expression" priority="173" dxfId="0">
      <formula>$G112=$J112</formula>
    </cfRule>
  </conditionalFormatting>
  <conditionalFormatting sqref="M113">
    <cfRule type="expression" priority="162" dxfId="38">
      <formula>M113&lt;&gt;""</formula>
    </cfRule>
    <cfRule type="expression" priority="163" dxfId="55">
      <formula>$G113="はい"</formula>
    </cfRule>
    <cfRule type="expression" priority="164" dxfId="55">
      <formula>$J113="はい"</formula>
    </cfRule>
    <cfRule type="expression" priority="165" dxfId="0">
      <formula>$G113=$J113</formula>
    </cfRule>
  </conditionalFormatting>
  <conditionalFormatting sqref="M104">
    <cfRule type="expression" priority="158" dxfId="38">
      <formula>M104&lt;&gt;""</formula>
    </cfRule>
    <cfRule type="expression" priority="159" dxfId="55">
      <formula>$G104="はい"</formula>
    </cfRule>
    <cfRule type="expression" priority="160" dxfId="55">
      <formula>$J104="はい"</formula>
    </cfRule>
    <cfRule type="expression" priority="161" dxfId="0">
      <formula>$G104=$J104</formula>
    </cfRule>
  </conditionalFormatting>
  <conditionalFormatting sqref="L38 L40 I46:I47 L46:L47 I68:I69 L68:L69 I90:I91 L90:L91 I112:I113 L112:L113 I134:I135 L134:L135">
    <cfRule type="expression" priority="65" dxfId="0">
      <formula>G38&lt;&gt;"はい"</formula>
    </cfRule>
  </conditionalFormatting>
  <conditionalFormatting sqref="I33 L33 I35 L35 I37 L37 I39 L39 I41 L41 I55 L55 I57 L57 I59 L59 I61 L61 I63 L63 I77 L77 I79 L79 I81 L81 I83 L83 I85 L85 I99 L99 I101 L101 I103 L103 I105 L105 I107 L107 I121 L121 I123 L123 I125 L125 I127 L127 I129 L129">
    <cfRule type="expression" priority="155" dxfId="0">
      <formula>G32&lt;&gt;"はい"</formula>
    </cfRule>
  </conditionalFormatting>
  <conditionalFormatting sqref="M78">
    <cfRule type="expression" priority="150" dxfId="38">
      <formula>M78&lt;&gt;""</formula>
    </cfRule>
    <cfRule type="expression" priority="151" dxfId="55">
      <formula>$G78="はい"</formula>
    </cfRule>
    <cfRule type="expression" priority="152" dxfId="55">
      <formula>$J78="はい"</formula>
    </cfRule>
    <cfRule type="expression" priority="153" dxfId="0">
      <formula>$G78=$J78</formula>
    </cfRule>
  </conditionalFormatting>
  <conditionalFormatting sqref="M80">
    <cfRule type="expression" priority="146" dxfId="38">
      <formula>M80&lt;&gt;""</formula>
    </cfRule>
    <cfRule type="expression" priority="147" dxfId="55">
      <formula>$G80="はい"</formula>
    </cfRule>
    <cfRule type="expression" priority="148" dxfId="55">
      <formula>$J80="はい"</formula>
    </cfRule>
    <cfRule type="expression" priority="149" dxfId="0">
      <formula>$G80=$J80</formula>
    </cfRule>
  </conditionalFormatting>
  <conditionalFormatting sqref="N78">
    <cfRule type="expression" priority="141" dxfId="38">
      <formula>N78&lt;&gt;""</formula>
    </cfRule>
    <cfRule type="expression" priority="142" dxfId="55">
      <formula>$G78="はい"</formula>
    </cfRule>
    <cfRule type="expression" priority="143" dxfId="55">
      <formula>$J78="はい"</formula>
    </cfRule>
    <cfRule type="expression" priority="144" dxfId="0">
      <formula>$G78=$J78</formula>
    </cfRule>
  </conditionalFormatting>
  <conditionalFormatting sqref="N80">
    <cfRule type="expression" priority="137" dxfId="38">
      <formula>N80&lt;&gt;""</formula>
    </cfRule>
    <cfRule type="expression" priority="138" dxfId="55">
      <formula>$G80="はい"</formula>
    </cfRule>
    <cfRule type="expression" priority="139" dxfId="55">
      <formula>$J80="はい"</formula>
    </cfRule>
    <cfRule type="expression" priority="140" dxfId="0">
      <formula>$G80=$J80</formula>
    </cfRule>
  </conditionalFormatting>
  <conditionalFormatting sqref="M100">
    <cfRule type="expression" priority="132" dxfId="38">
      <formula>M100&lt;&gt;""</formula>
    </cfRule>
    <cfRule type="expression" priority="133" dxfId="55">
      <formula>$G100="はい"</formula>
    </cfRule>
    <cfRule type="expression" priority="134" dxfId="55">
      <formula>$J100="はい"</formula>
    </cfRule>
    <cfRule type="expression" priority="135" dxfId="0">
      <formula>$G100=$J100</formula>
    </cfRule>
  </conditionalFormatting>
  <conditionalFormatting sqref="M102">
    <cfRule type="expression" priority="128" dxfId="38">
      <formula>M102&lt;&gt;""</formula>
    </cfRule>
    <cfRule type="expression" priority="129" dxfId="55">
      <formula>$G102="はい"</formula>
    </cfRule>
    <cfRule type="expression" priority="130" dxfId="55">
      <formula>$J102="はい"</formula>
    </cfRule>
    <cfRule type="expression" priority="131" dxfId="0">
      <formula>$G102=$J102</formula>
    </cfRule>
  </conditionalFormatting>
  <conditionalFormatting sqref="N100">
    <cfRule type="expression" priority="123" dxfId="38">
      <formula>N100&lt;&gt;""</formula>
    </cfRule>
    <cfRule type="expression" priority="124" dxfId="55">
      <formula>$G100="はい"</formula>
    </cfRule>
    <cfRule type="expression" priority="125" dxfId="55">
      <formula>$J100="はい"</formula>
    </cfRule>
    <cfRule type="expression" priority="126" dxfId="0">
      <formula>$G100=$J100</formula>
    </cfRule>
  </conditionalFormatting>
  <conditionalFormatting sqref="N102">
    <cfRule type="expression" priority="119" dxfId="38">
      <formula>N102&lt;&gt;""</formula>
    </cfRule>
    <cfRule type="expression" priority="120" dxfId="55">
      <formula>$G102="はい"</formula>
    </cfRule>
    <cfRule type="expression" priority="121" dxfId="55">
      <formula>$J102="はい"</formula>
    </cfRule>
    <cfRule type="expression" priority="122" dxfId="0">
      <formula>$G102=$J102</formula>
    </cfRule>
  </conditionalFormatting>
  <conditionalFormatting sqref="M4">
    <cfRule type="expression" priority="117" dxfId="55">
      <formula>M4=""</formula>
    </cfRule>
  </conditionalFormatting>
  <conditionalFormatting sqref="L44:L45">
    <cfRule type="expression" priority="112" dxfId="0" stopIfTrue="1">
      <formula>$G$27=""</formula>
    </cfRule>
    <cfRule type="expression" priority="113" dxfId="0" stopIfTrue="1">
      <formula>J44&lt;&gt;"はい"</formula>
    </cfRule>
    <cfRule type="expression" priority="114" dxfId="0" stopIfTrue="1">
      <formula>J44="いいえ"</formula>
    </cfRule>
    <cfRule type="expression" priority="115" dxfId="2" stopIfTrue="1">
      <formula>L44=""</formula>
    </cfRule>
  </conditionalFormatting>
  <conditionalFormatting sqref="I66:I67">
    <cfRule type="expression" priority="109" dxfId="0" stopIfTrue="1">
      <formula>G66&lt;&gt;"はい"</formula>
    </cfRule>
    <cfRule type="expression" priority="110" dxfId="0" stopIfTrue="1">
      <formula>G66="いいえ"</formula>
    </cfRule>
    <cfRule type="expression" priority="111" dxfId="2" stopIfTrue="1">
      <formula>I66=""</formula>
    </cfRule>
  </conditionalFormatting>
  <conditionalFormatting sqref="I88:I89">
    <cfRule type="expression" priority="105" dxfId="0" stopIfTrue="1">
      <formula>G88&lt;&gt;"はい"</formula>
    </cfRule>
    <cfRule type="expression" priority="106" dxfId="0" stopIfTrue="1">
      <formula>G88="いいえ"</formula>
    </cfRule>
    <cfRule type="expression" priority="107" dxfId="2" stopIfTrue="1">
      <formula>I88=""</formula>
    </cfRule>
  </conditionalFormatting>
  <conditionalFormatting sqref="I110:I111">
    <cfRule type="expression" priority="101" dxfId="0" stopIfTrue="1">
      <formula>G110&lt;&gt;"はい"</formula>
    </cfRule>
    <cfRule type="expression" priority="102" dxfId="0" stopIfTrue="1">
      <formula>G110="いいえ"</formula>
    </cfRule>
    <cfRule type="expression" priority="103" dxfId="2" stopIfTrue="1">
      <formula>I110=""</formula>
    </cfRule>
  </conditionalFormatting>
  <conditionalFormatting sqref="I132:I133">
    <cfRule type="expression" priority="96" dxfId="0" stopIfTrue="1">
      <formula>$G$115=""</formula>
    </cfRule>
    <cfRule type="expression" priority="97" dxfId="0" stopIfTrue="1">
      <formula>G132&lt;&gt;"はい"</formula>
    </cfRule>
    <cfRule type="expression" priority="98" dxfId="0" stopIfTrue="1">
      <formula>G132="いいえ"</formula>
    </cfRule>
    <cfRule type="expression" priority="99" dxfId="2" stopIfTrue="1">
      <formula>I132=""</formula>
    </cfRule>
  </conditionalFormatting>
  <conditionalFormatting sqref="I42:I45">
    <cfRule type="expression" priority="92" dxfId="0" stopIfTrue="1">
      <formula>$G$27=""</formula>
    </cfRule>
    <cfRule type="expression" priority="93" dxfId="0" stopIfTrue="1">
      <formula>G42&lt;&gt;"はい"</formula>
    </cfRule>
    <cfRule type="expression" priority="94" dxfId="0" stopIfTrue="1">
      <formula>G42="いいえ"</formula>
    </cfRule>
    <cfRule type="expression" priority="95" dxfId="2" stopIfTrue="1">
      <formula>I42=""</formula>
    </cfRule>
  </conditionalFormatting>
  <conditionalFormatting sqref="L66:L67">
    <cfRule type="expression" priority="89" dxfId="0" stopIfTrue="1">
      <formula>J66&lt;&gt;"はい"</formula>
    </cfRule>
    <cfRule type="expression" priority="90" dxfId="0" stopIfTrue="1">
      <formula>J66="いいえ"</formula>
    </cfRule>
    <cfRule type="expression" priority="91" dxfId="2" stopIfTrue="1">
      <formula>L66=""</formula>
    </cfRule>
  </conditionalFormatting>
  <conditionalFormatting sqref="L88:L89">
    <cfRule type="expression" priority="85" dxfId="0" stopIfTrue="1">
      <formula>J88&lt;&gt;"はい"</formula>
    </cfRule>
    <cfRule type="expression" priority="86" dxfId="0" stopIfTrue="1">
      <formula>J88="いいえ"</formula>
    </cfRule>
    <cfRule type="expression" priority="87" dxfId="2" stopIfTrue="1">
      <formula>L88=""</formula>
    </cfRule>
  </conditionalFormatting>
  <conditionalFormatting sqref="L110:L111">
    <cfRule type="expression" priority="82" dxfId="0" stopIfTrue="1">
      <formula>J110&lt;&gt;"はい"</formula>
    </cfRule>
    <cfRule type="expression" priority="83" dxfId="0" stopIfTrue="1">
      <formula>J110="いいえ"</formula>
    </cfRule>
    <cfRule type="expression" priority="100" dxfId="2" stopIfTrue="1">
      <formula>L110=""</formula>
    </cfRule>
  </conditionalFormatting>
  <conditionalFormatting sqref="L132:L133">
    <cfRule type="expression" priority="40" dxfId="0" stopIfTrue="1">
      <formula>$G$115=""</formula>
    </cfRule>
    <cfRule type="expression" priority="77" dxfId="0" stopIfTrue="1">
      <formula>J132&lt;&gt;"はい"</formula>
    </cfRule>
    <cfRule type="expression" priority="78" dxfId="0" stopIfTrue="1">
      <formula>J132="いいえ"</formula>
    </cfRule>
    <cfRule type="expression" priority="79" dxfId="2" stopIfTrue="1">
      <formula>L132=""</formula>
    </cfRule>
  </conditionalFormatting>
  <conditionalFormatting sqref="L42:L43">
    <cfRule type="expression" priority="73" dxfId="0" stopIfTrue="1">
      <formula>$G$27=""</formula>
    </cfRule>
    <cfRule type="expression" priority="74" dxfId="0" stopIfTrue="1">
      <formula>J42&lt;&gt;"はい"</formula>
    </cfRule>
    <cfRule type="expression" priority="75" dxfId="0" stopIfTrue="1">
      <formula>J42="いいえ"</formula>
    </cfRule>
    <cfRule type="expression" priority="76" dxfId="2" stopIfTrue="1">
      <formula>L42=""</formula>
    </cfRule>
  </conditionalFormatting>
  <conditionalFormatting sqref="I64:I65">
    <cfRule type="expression" priority="70" dxfId="0" stopIfTrue="1">
      <formula>G64&lt;&gt;"はい"</formula>
    </cfRule>
    <cfRule type="expression" priority="71" dxfId="0" stopIfTrue="1">
      <formula>G64="いいえ"</formula>
    </cfRule>
    <cfRule type="expression" priority="72" dxfId="2" stopIfTrue="1">
      <formula>I64=""</formula>
    </cfRule>
  </conditionalFormatting>
  <conditionalFormatting sqref="L64:L65">
    <cfRule type="expression" priority="66" dxfId="0" stopIfTrue="1">
      <formula>J64&lt;&gt;"はい"</formula>
    </cfRule>
    <cfRule type="expression" priority="67" dxfId="0" stopIfTrue="1">
      <formula>J64="いいえ"</formula>
    </cfRule>
    <cfRule type="expression" priority="68" dxfId="2" stopIfTrue="1">
      <formula>L64=""</formula>
    </cfRule>
  </conditionalFormatting>
  <conditionalFormatting sqref="I86:I87">
    <cfRule type="expression" priority="62" dxfId="0" stopIfTrue="1">
      <formula>G86&lt;&gt;"はい"</formula>
    </cfRule>
    <cfRule type="expression" priority="63" dxfId="0" stopIfTrue="1">
      <formula>G86="いいえ"</formula>
    </cfRule>
    <cfRule type="expression" priority="64" dxfId="2" stopIfTrue="1">
      <formula>I86=""</formula>
    </cfRule>
  </conditionalFormatting>
  <conditionalFormatting sqref="L86:L87">
    <cfRule type="expression" priority="58" dxfId="0" stopIfTrue="1">
      <formula>J86&lt;&gt;"はい"</formula>
    </cfRule>
    <cfRule type="expression" priority="59" dxfId="0" stopIfTrue="1">
      <formula>J86="いいえ"</formula>
    </cfRule>
    <cfRule type="expression" priority="60" dxfId="2" stopIfTrue="1">
      <formula>L86=""</formula>
    </cfRule>
  </conditionalFormatting>
  <conditionalFormatting sqref="I108:I109">
    <cfRule type="expression" priority="55" dxfId="0" stopIfTrue="1">
      <formula>G108&lt;&gt;"はい"</formula>
    </cfRule>
    <cfRule type="expression" priority="56" dxfId="0" stopIfTrue="1">
      <formula>G108="いいえ"</formula>
    </cfRule>
    <cfRule type="expression" priority="80" dxfId="2" stopIfTrue="1">
      <formula>I108=""</formula>
    </cfRule>
  </conditionalFormatting>
  <conditionalFormatting sqref="L108:L109">
    <cfRule type="expression" priority="51" dxfId="0" stopIfTrue="1">
      <formula>J108&lt;&gt;"はい"</formula>
    </cfRule>
    <cfRule type="expression" priority="52" dxfId="0" stopIfTrue="1">
      <formula>J108="いいえ"</formula>
    </cfRule>
    <cfRule type="expression" priority="54" dxfId="2" stopIfTrue="1">
      <formula>L108=""</formula>
    </cfRule>
  </conditionalFormatting>
  <conditionalFormatting sqref="I130:I131">
    <cfRule type="expression" priority="45" dxfId="0" stopIfTrue="1">
      <formula>$G$27=""</formula>
    </cfRule>
    <cfRule type="expression" priority="46" dxfId="0" stopIfTrue="1">
      <formula>G130&lt;&gt;"はい"</formula>
    </cfRule>
    <cfRule type="expression" priority="47" dxfId="0" stopIfTrue="1">
      <formula>G130="いいえ"</formula>
    </cfRule>
    <cfRule type="expression" priority="48" dxfId="2" stopIfTrue="1">
      <formula>I130=""</formula>
    </cfRule>
  </conditionalFormatting>
  <conditionalFormatting sqref="L130:L131">
    <cfRule type="expression" priority="41" dxfId="0" stopIfTrue="1">
      <formula>$G$27=""</formula>
    </cfRule>
    <cfRule type="expression" priority="42" dxfId="0" stopIfTrue="1">
      <formula>J130&lt;&gt;"はい"</formula>
    </cfRule>
    <cfRule type="expression" priority="43" dxfId="0" stopIfTrue="1">
      <formula>J130="いいえ"</formula>
    </cfRule>
    <cfRule type="expression" priority="44" dxfId="2" stopIfTrue="1">
      <formula>L130=""</formula>
    </cfRule>
  </conditionalFormatting>
  <conditionalFormatting sqref="I44:I45 L44:L45 I66:I67 L66:L67 I88:I89 L88:L89 I110:I111 L110:L111 I132:I133 L132:L133">
    <cfRule type="expression" priority="116" dxfId="55" stopIfTrue="1">
      <formula>I44="その他"</formula>
    </cfRule>
  </conditionalFormatting>
  <conditionalFormatting sqref="G98:N99 G107:N113 G106:H106 M106:N106 J106:K106 G105:N105 G104:H104 M104:N104 J104:K104 G103:N103 G102:H102 M102:N102 J102:K102 G101:N101 G100:H100 M100:N100 J100:K100">
    <cfRule type="expression" priority="38" dxfId="0" stopIfTrue="1">
      <formula>$G$93=""</formula>
    </cfRule>
  </conditionalFormatting>
  <conditionalFormatting sqref="G76:N77 G85:N91 G84:H84 M84:N84 J84:K84 G83:N83 G82:H82 M82:N82 J82:K82 G81:N81 G80:H80 M80:N80 J80:K80 G79:N79 G78:H78 M78:N78 J78:K78">
    <cfRule type="expression" priority="39" dxfId="0" stopIfTrue="1">
      <formula>$G$71=""</formula>
    </cfRule>
  </conditionalFormatting>
  <conditionalFormatting sqref="G54:N55 G63:N69 G62:H62 M62:N62 J62:K62 G61:N61 G60:H60 M60:N60 J60:K60 G59:N59 G58:H58 M58:N58 J58:K58 G57:N57 G56:H56 M56:N56 J56:K56">
    <cfRule type="expression" priority="50" dxfId="0" stopIfTrue="1">
      <formula>$G$49=""</formula>
    </cfRule>
  </conditionalFormatting>
  <conditionalFormatting sqref="I46:I47 I68:I69 I90:I91 I112:I113 I134:I135">
    <cfRule type="expression" priority="251" dxfId="55" stopIfTrue="1">
      <formula>I46="その他"</formula>
    </cfRule>
  </conditionalFormatting>
  <conditionalFormatting sqref="L46:L47 L68:L69 L90:L91 L112:L113 L134:L135">
    <cfRule type="expression" priority="250" dxfId="55" stopIfTrue="1">
      <formula>L46="その他"</formula>
    </cfRule>
  </conditionalFormatting>
  <conditionalFormatting sqref="I34 L34 I36 L36">
    <cfRule type="expression" priority="34" dxfId="0" stopIfTrue="1">
      <formula>$G$27=""</formula>
    </cfRule>
    <cfRule type="expression" priority="35" dxfId="0" stopIfTrue="1">
      <formula>G34&lt;&gt;"はい"</formula>
    </cfRule>
    <cfRule type="expression" priority="36" dxfId="0" stopIfTrue="1">
      <formula>G34=""</formula>
    </cfRule>
    <cfRule type="expression" priority="37" dxfId="55" stopIfTrue="1">
      <formula>I34=""</formula>
    </cfRule>
  </conditionalFormatting>
  <conditionalFormatting sqref="I38 L38 I40 L40">
    <cfRule type="expression" priority="25" dxfId="0" stopIfTrue="1">
      <formula>$G$27=""</formula>
    </cfRule>
    <cfRule type="expression" priority="30" dxfId="0" stopIfTrue="1">
      <formula>G38&lt;&gt;"はい"</formula>
    </cfRule>
    <cfRule type="expression" priority="31" dxfId="0" stopIfTrue="1">
      <formula>G38=""</formula>
    </cfRule>
    <cfRule type="expression" priority="32" dxfId="2" stopIfTrue="1">
      <formula>I38=""</formula>
    </cfRule>
    <cfRule type="expression" priority="33" dxfId="55" stopIfTrue="1">
      <formula>I38="その他"</formula>
    </cfRule>
  </conditionalFormatting>
  <conditionalFormatting sqref="I56 L56 I58 L58 I60 L60 I62 L62">
    <cfRule type="expression" priority="19" dxfId="0" stopIfTrue="1">
      <formula>$G$49=""</formula>
    </cfRule>
    <cfRule type="expression" priority="20" dxfId="0" stopIfTrue="1">
      <formula>G56&lt;&gt;"はい"</formula>
    </cfRule>
    <cfRule type="expression" priority="21" dxfId="0" stopIfTrue="1">
      <formula>G56=""</formula>
    </cfRule>
  </conditionalFormatting>
  <conditionalFormatting sqref="I56 L56 I58 L58">
    <cfRule type="expression" priority="24" dxfId="55" stopIfTrue="1">
      <formula>I56=""</formula>
    </cfRule>
  </conditionalFormatting>
  <conditionalFormatting sqref="I60 L60 I62 L62">
    <cfRule type="expression" priority="22" dxfId="2" stopIfTrue="1">
      <formula>I60=""</formula>
    </cfRule>
    <cfRule type="expression" priority="23" dxfId="55" stopIfTrue="1">
      <formula>I60="その他"</formula>
    </cfRule>
  </conditionalFormatting>
  <conditionalFormatting sqref="I78 L78 I80 L80 I82 L82 I84 L84">
    <cfRule type="expression" priority="13" dxfId="0" stopIfTrue="1">
      <formula>$G$71=""</formula>
    </cfRule>
    <cfRule type="expression" priority="14" dxfId="0" stopIfTrue="1">
      <formula>G78&lt;&gt;"はい"</formula>
    </cfRule>
    <cfRule type="expression" priority="15" dxfId="0" stopIfTrue="1">
      <formula>G78=""</formula>
    </cfRule>
  </conditionalFormatting>
  <conditionalFormatting sqref="I78 L78 I80 L80">
    <cfRule type="expression" priority="18" dxfId="55" stopIfTrue="1">
      <formula>I78=""</formula>
    </cfRule>
  </conditionalFormatting>
  <conditionalFormatting sqref="I82 L82 I84 L84">
    <cfRule type="expression" priority="16" dxfId="2" stopIfTrue="1">
      <formula>I82=""</formula>
    </cfRule>
    <cfRule type="expression" priority="17" dxfId="55" stopIfTrue="1">
      <formula>I82="その他"</formula>
    </cfRule>
  </conditionalFormatting>
  <conditionalFormatting sqref="I100 L100 I102 L102 I104 L104 I106 L106">
    <cfRule type="expression" priority="7" dxfId="0" stopIfTrue="1">
      <formula>$G$93=""</formula>
    </cfRule>
    <cfRule type="expression" priority="8" dxfId="0" stopIfTrue="1">
      <formula>G100&lt;&gt;"はい"</formula>
    </cfRule>
    <cfRule type="expression" priority="9" dxfId="0" stopIfTrue="1">
      <formula>G100=""</formula>
    </cfRule>
  </conditionalFormatting>
  <conditionalFormatting sqref="I100 L100 I102 L102">
    <cfRule type="expression" priority="12" dxfId="55" stopIfTrue="1">
      <formula>I100=""</formula>
    </cfRule>
  </conditionalFormatting>
  <conditionalFormatting sqref="I104 L104 I106 L106">
    <cfRule type="expression" priority="10" dxfId="2" stopIfTrue="1">
      <formula>I104=""</formula>
    </cfRule>
    <cfRule type="expression" priority="11" dxfId="55" stopIfTrue="1">
      <formula>I104="その他"</formula>
    </cfRule>
  </conditionalFormatting>
  <conditionalFormatting sqref="I122 L122 I124 L124 I126 L126 I128 L128">
    <cfRule type="expression" priority="1" dxfId="0" stopIfTrue="1">
      <formula>$G$115=""</formula>
    </cfRule>
    <cfRule type="expression" priority="2" dxfId="0" stopIfTrue="1">
      <formula>G122&lt;&gt;"はい"</formula>
    </cfRule>
    <cfRule type="expression" priority="3" dxfId="0" stopIfTrue="1">
      <formula>G122=""</formula>
    </cfRule>
  </conditionalFormatting>
  <conditionalFormatting sqref="I122 L122 I124 L124">
    <cfRule type="expression" priority="6" dxfId="55" stopIfTrue="1">
      <formula>I122=""</formula>
    </cfRule>
  </conditionalFormatting>
  <conditionalFormatting sqref="I126 L126 I128 L128">
    <cfRule type="expression" priority="4" dxfId="2" stopIfTrue="1">
      <formula>I126=""</formula>
    </cfRule>
    <cfRule type="expression" priority="5" dxfId="55" stopIfTrue="1">
      <formula>I126="その他"</formula>
    </cfRule>
  </conditionalFormatting>
  <dataValidations count="9">
    <dataValidation type="list" allowBlank="1" showInputMessage="1" showErrorMessage="1" sqref="G38 G42:G47 G40 J38 J40 J42:J47 G36 J36 G60 G64:G69 G62 J60 J62 J64:J69 G58 J58 G82 G86:G91 G84 J82 J84 J86:J91 G80 J80 G104 G108:G113 G106 J104 J106 J124 G102 J102 G126 G130:G135 G128 J126 J128 J130:J135 G124 J108:J113 J32:J34 G32:G34 J54:J56 G54:G56 J76:J78 G76:G78 J98:J100 G98:G100 J120:J122 G120:G122">
      <formula1>"はい,いいえ"</formula1>
    </dataValidation>
    <dataValidation type="list" allowBlank="1" showInputMessage="1" showErrorMessage="1" sqref="L35 I35 L37 I37 L57 I57 L59 I59 L79 I79 L81 I81 L101 I101 L103 I103 L123 I123 L125 I125">
      <formula1>"有,無"</formula1>
    </dataValidation>
    <dataValidation type="list" allowBlank="1" showInputMessage="1" showErrorMessage="1" sqref="D11:D18 I11:I18">
      <formula1>"研究責任医師,研究分担医師,統計解析責任者,利益を得ることが明白な者"</formula1>
    </dataValidation>
    <dataValidation type="whole" allowBlank="1" showInputMessage="1" showErrorMessage="1" error="半角数字で入力してください。&#10;1,000,000円未満は｢いいえ｣となるため、入力不要です。" sqref="I39 L39 I41 L41 I61 L61 I63 L63 I83 L83 I85 L85 I105 L105 I107 L107 I127 L127 I129 L129">
      <formula1>1000000</formula1>
      <formula2>1000000000</formula2>
    </dataValidation>
    <dataValidation type="whole" allowBlank="1" showInputMessage="1" showErrorMessage="1" error="半角数字で入力してください。&#10;2,000,000円未満は｢いいえ｣となるため、入力不要です。" sqref="I33 L33 I55 L55 I77 L77 I99 L99 I121 L121">
      <formula1>2000000</formula1>
      <formula2>1000000000</formula2>
    </dataValidation>
    <dataValidation type="list" allowBlank="1" showInputMessage="1" showErrorMessage="1" sqref="I42:I43 L42:L43 I64:I65 L64:L65 I86:I87 L86:L87 I108:I109 L108:L109 I130:I131 L130:L131">
      <formula1>"代表取締役,取締役,合同会社の代表者等代表権限を有するもの,監査役"</formula1>
    </dataValidation>
    <dataValidation type="list" allowBlank="1" showInputMessage="1" sqref="I44:I45 L44:L45 I66:I67 L66:L67 I88:I89 L88:L89 I110:I111 L110:L111 I132:I133 L132:L133">
      <formula1>"公開株式を5％以上保有,未公開株式を1株以上保有,新株予約権1個以上保有,その他"</formula1>
    </dataValidation>
    <dataValidation type="list" allowBlank="1" showInputMessage="1" showErrorMessage="1" sqref="I46:I47 I68:I69 I90:I91 I112:I113 I134:I135 L46:L47 L68:L69 L90:L91 L112:L113 L134:L135">
      <formula1>"寄附講座（親講座）の受入をしている,本研究に関する知的財産に関与している"</formula1>
    </dataValidation>
    <dataValidation type="list" allowBlank="1" showInputMessage="1" sqref="I38 L38 I40 L40 I60 L60 I62 L62 I82 L82 I84 L84 I104 L104 I106 L106 I126 L126 I128 L128">
      <formula1>"給与,講演,原稿,コンサルティング,ライセンス,贈答,接待,その他"</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2" manualBreakCount="2">
    <brk id="48" max="255" man="1"/>
    <brk id="92" max="255" man="1"/>
  </rowBreaks>
  <drawing r:id="rId1"/>
</worksheet>
</file>

<file path=xl/worksheets/sheet4.xml><?xml version="1.0" encoding="utf-8"?>
<worksheet xmlns="http://schemas.openxmlformats.org/spreadsheetml/2006/main" xmlns:r="http://schemas.openxmlformats.org/officeDocument/2006/relationships">
  <sheetPr codeName="Sheet12">
    <tabColor rgb="FF92D050"/>
  </sheetPr>
  <dimension ref="C1:M129"/>
  <sheetViews>
    <sheetView showGridLines="0" view="pageBreakPreview" zoomScale="60" zoomScaleNormal="71" zoomScalePageLayoutView="71" workbookViewId="0" topLeftCell="A1">
      <selection activeCell="F25" sqref="F25:F26"/>
    </sheetView>
  </sheetViews>
  <sheetFormatPr defaultColWidth="8.8515625" defaultRowHeight="15"/>
  <cols>
    <col min="1" max="1" width="2.00390625" style="1" customWidth="1"/>
    <col min="2" max="2" width="2.140625" style="57" customWidth="1"/>
    <col min="3" max="3" width="22.421875" style="57" customWidth="1"/>
    <col min="4" max="4" width="62.00390625" style="57" customWidth="1"/>
    <col min="5" max="5" width="16.421875" style="57" customWidth="1"/>
    <col min="6" max="6" width="8.8515625" style="57" customWidth="1"/>
    <col min="7" max="7" width="15.8515625" style="57" customWidth="1"/>
    <col min="8" max="8" width="24.00390625" style="128" customWidth="1"/>
    <col min="9" max="9" width="8.57421875" style="128" customWidth="1"/>
    <col min="10" max="10" width="15.8515625" style="128" customWidth="1"/>
    <col min="11" max="11" width="24.421875" style="128" customWidth="1"/>
    <col min="12" max="12" width="61.140625" style="128" customWidth="1"/>
    <col min="13" max="13" width="10.00390625" style="1" customWidth="1"/>
    <col min="14" max="16384" width="8.8515625" style="1" customWidth="1"/>
  </cols>
  <sheetData>
    <row r="1" spans="3:12" ht="49.5" customHeight="1">
      <c r="C1" s="184"/>
      <c r="D1" s="184"/>
      <c r="E1" s="225" t="s">
        <v>123</v>
      </c>
      <c r="F1" s="184"/>
      <c r="G1" s="184"/>
      <c r="H1" s="184"/>
      <c r="I1" s="184"/>
      <c r="J1" s="184"/>
      <c r="K1" s="184"/>
      <c r="L1" s="131" t="s">
        <v>229</v>
      </c>
    </row>
    <row r="2" spans="3:12" ht="36" customHeight="1">
      <c r="C2" s="224" t="s">
        <v>62</v>
      </c>
      <c r="D2" s="13"/>
      <c r="E2" s="13"/>
      <c r="F2" s="13"/>
      <c r="G2" s="13"/>
      <c r="H2" s="13"/>
      <c r="I2" s="13"/>
      <c r="J2" s="13"/>
      <c r="K2" s="13"/>
      <c r="L2" s="131"/>
    </row>
    <row r="3" spans="3:12" ht="36" customHeight="1">
      <c r="C3" s="118" t="s">
        <v>118</v>
      </c>
      <c r="D3" s="132"/>
      <c r="E3" s="132"/>
      <c r="F3" s="132"/>
      <c r="G3" s="132"/>
      <c r="H3" s="132"/>
      <c r="I3" s="132"/>
      <c r="J3" s="132"/>
      <c r="K3" s="132"/>
      <c r="L3" s="132"/>
    </row>
    <row r="4" spans="3:12" ht="26.25" customHeight="1">
      <c r="C4" s="133"/>
      <c r="D4" s="133"/>
      <c r="E4" s="133"/>
      <c r="F4" s="133"/>
      <c r="J4" s="504" t="s">
        <v>147</v>
      </c>
      <c r="K4" s="505"/>
      <c r="L4" s="235"/>
    </row>
    <row r="5" spans="3:12" ht="27.75" customHeight="1">
      <c r="C5" s="133"/>
      <c r="D5" s="133"/>
      <c r="E5" s="133"/>
      <c r="F5" s="133"/>
      <c r="J5" s="504" t="s">
        <v>172</v>
      </c>
      <c r="K5" s="536"/>
      <c r="L5" s="241">
        <f>IF('様式C_研究責任医師'!M5="","",'様式C_研究責任医師'!M5)</f>
      </c>
    </row>
    <row r="6" spans="3:12" ht="27.75" customHeight="1">
      <c r="C6" s="133"/>
      <c r="D6" s="133"/>
      <c r="E6" s="133"/>
      <c r="F6" s="133"/>
      <c r="J6" s="504" t="s">
        <v>63</v>
      </c>
      <c r="K6" s="505"/>
      <c r="L6" s="241">
        <f>IF('様式C_研究責任医師'!M7="","",'様式C_研究責任医師'!M7)</f>
      </c>
    </row>
    <row r="7" spans="3:12" ht="27.75" customHeight="1">
      <c r="C7" s="545" t="s">
        <v>4</v>
      </c>
      <c r="D7" s="537">
        <f>IF('様式B'!E5="","",'様式B'!E5)</f>
      </c>
      <c r="E7" s="538"/>
      <c r="F7" s="538"/>
      <c r="G7" s="538"/>
      <c r="H7" s="538"/>
      <c r="I7" s="57"/>
      <c r="J7" s="504" t="s">
        <v>173</v>
      </c>
      <c r="K7" s="536"/>
      <c r="L7" s="236"/>
    </row>
    <row r="8" spans="3:12" ht="27.75" customHeight="1">
      <c r="C8" s="546"/>
      <c r="D8" s="319"/>
      <c r="E8" s="365"/>
      <c r="F8" s="365"/>
      <c r="G8" s="365"/>
      <c r="H8" s="365"/>
      <c r="I8" s="57"/>
      <c r="J8" s="504" t="s">
        <v>24</v>
      </c>
      <c r="K8" s="505"/>
      <c r="L8" s="236"/>
    </row>
    <row r="9" spans="3:12" ht="9" customHeight="1">
      <c r="C9" s="125"/>
      <c r="D9" s="126"/>
      <c r="E9" s="126"/>
      <c r="F9" s="133"/>
      <c r="G9" s="134"/>
      <c r="H9" s="134"/>
      <c r="I9" s="134"/>
      <c r="J9" s="134"/>
      <c r="K9" s="135"/>
      <c r="L9" s="136"/>
    </row>
    <row r="10" spans="3:12" ht="21.75" customHeight="1">
      <c r="C10" s="125"/>
      <c r="D10" s="126"/>
      <c r="E10" s="126"/>
      <c r="F10" s="133"/>
      <c r="G10" s="134"/>
      <c r="H10" s="134"/>
      <c r="I10" s="134"/>
      <c r="J10" s="275" t="s">
        <v>199</v>
      </c>
      <c r="K10" s="135"/>
      <c r="L10" s="136"/>
    </row>
    <row r="11" spans="3:12" ht="87.75" customHeight="1">
      <c r="C11" s="125"/>
      <c r="D11" s="126"/>
      <c r="E11" s="126"/>
      <c r="F11" s="133"/>
      <c r="G11" s="134"/>
      <c r="H11" s="134"/>
      <c r="I11" s="134"/>
      <c r="J11" s="547"/>
      <c r="K11" s="548"/>
      <c r="L11" s="549"/>
    </row>
    <row r="12" spans="3:12" s="57" customFormat="1" ht="40.5" customHeight="1">
      <c r="C12" s="238" t="s">
        <v>148</v>
      </c>
      <c r="D12" s="118"/>
      <c r="E12" s="118"/>
      <c r="F12" s="118"/>
      <c r="G12" s="118"/>
      <c r="H12" s="118"/>
      <c r="I12" s="118"/>
      <c r="J12" s="118"/>
      <c r="K12" s="137"/>
      <c r="L12" s="137"/>
    </row>
    <row r="13" spans="3:12" ht="30.75" customHeight="1">
      <c r="C13" s="542" t="s">
        <v>149</v>
      </c>
      <c r="D13" s="542"/>
      <c r="E13" s="74" t="s">
        <v>96</v>
      </c>
      <c r="F13" s="539">
        <f>IF('様式B'!H12="","",'様式B'!H12)</f>
      </c>
      <c r="G13" s="539"/>
      <c r="H13" s="539"/>
      <c r="I13" s="540">
        <f>IF(F13="","","本研究対象薬剤・機器名："&amp;'様式B'!J12)</f>
      </c>
      <c r="J13" s="541"/>
      <c r="K13" s="541"/>
      <c r="L13" s="541"/>
    </row>
    <row r="14" spans="3:12" ht="30.75" customHeight="1">
      <c r="C14" s="543"/>
      <c r="D14" s="543"/>
      <c r="E14" s="74" t="s">
        <v>97</v>
      </c>
      <c r="F14" s="539">
        <f>IF('様式B'!H13="","",'様式B'!H13)</f>
      </c>
      <c r="G14" s="539"/>
      <c r="H14" s="539"/>
      <c r="I14" s="540">
        <f>IF(F14="","","本研究対象薬剤・機器名："&amp;'様式B'!J13)</f>
      </c>
      <c r="J14" s="541"/>
      <c r="K14" s="541"/>
      <c r="L14" s="541"/>
    </row>
    <row r="15" spans="3:12" ht="30.75" customHeight="1">
      <c r="C15" s="543"/>
      <c r="D15" s="543"/>
      <c r="E15" s="74" t="s">
        <v>88</v>
      </c>
      <c r="F15" s="539">
        <f>IF('様式B'!H14="","",'様式B'!H14)</f>
      </c>
      <c r="G15" s="539"/>
      <c r="H15" s="539"/>
      <c r="I15" s="540">
        <f>IF(F15="","","本研究対象薬剤・機器名："&amp;'様式B'!J14)</f>
      </c>
      <c r="J15" s="541"/>
      <c r="K15" s="541"/>
      <c r="L15" s="541"/>
    </row>
    <row r="16" spans="3:12" ht="30.75" customHeight="1">
      <c r="C16" s="543"/>
      <c r="D16" s="543"/>
      <c r="E16" s="74" t="s">
        <v>98</v>
      </c>
      <c r="F16" s="539">
        <f>IF('様式B'!H15="","",'様式B'!H15)</f>
      </c>
      <c r="G16" s="539"/>
      <c r="H16" s="539"/>
      <c r="I16" s="540">
        <f>IF(F16="","","本研究対象薬剤・機器名："&amp;'様式B'!J15)</f>
      </c>
      <c r="J16" s="541"/>
      <c r="K16" s="541"/>
      <c r="L16" s="541"/>
    </row>
    <row r="17" spans="3:12" ht="30.75" customHeight="1">
      <c r="C17" s="544"/>
      <c r="D17" s="544"/>
      <c r="E17" s="74" t="s">
        <v>99</v>
      </c>
      <c r="F17" s="539">
        <f>IF('様式B'!H16="","",'様式B'!H16)</f>
      </c>
      <c r="G17" s="539"/>
      <c r="H17" s="539"/>
      <c r="I17" s="540">
        <f>IF(F17="","","本研究対象薬剤・機器名："&amp;'様式B'!J16)</f>
      </c>
      <c r="J17" s="541"/>
      <c r="K17" s="541"/>
      <c r="L17" s="541"/>
    </row>
    <row r="18" spans="3:12" ht="12.75" customHeight="1">
      <c r="C18" s="77"/>
      <c r="D18" s="77"/>
      <c r="E18" s="77"/>
      <c r="F18" s="77"/>
      <c r="G18" s="77"/>
      <c r="H18" s="77"/>
      <c r="I18" s="77"/>
      <c r="J18" s="77"/>
      <c r="K18" s="77"/>
      <c r="L18" s="77"/>
    </row>
    <row r="19" spans="3:5" ht="39" customHeight="1">
      <c r="C19" s="550" t="s">
        <v>150</v>
      </c>
      <c r="D19" s="551"/>
      <c r="E19" s="118"/>
    </row>
    <row r="20" spans="4:12" ht="31.5" customHeight="1">
      <c r="D20" s="195" t="s">
        <v>151</v>
      </c>
      <c r="E20" s="138" t="s">
        <v>92</v>
      </c>
      <c r="F20" s="530">
        <f>IF(F13="","",F13)</f>
      </c>
      <c r="G20" s="531"/>
      <c r="H20" s="531"/>
      <c r="I20" s="531"/>
      <c r="J20" s="531"/>
      <c r="K20" s="531"/>
      <c r="L20" s="532"/>
    </row>
    <row r="21" spans="4:5" ht="19.5" customHeight="1">
      <c r="D21" s="128"/>
      <c r="E21" s="128"/>
    </row>
    <row r="22" spans="3:13" ht="21" customHeight="1">
      <c r="C22" s="495" t="s">
        <v>3</v>
      </c>
      <c r="D22" s="496"/>
      <c r="E22" s="497"/>
      <c r="F22" s="528" t="s">
        <v>25</v>
      </c>
      <c r="G22" s="533"/>
      <c r="H22" s="529"/>
      <c r="I22" s="528" t="s">
        <v>26</v>
      </c>
      <c r="J22" s="533"/>
      <c r="K22" s="529"/>
      <c r="L22" s="526" t="s">
        <v>109</v>
      </c>
      <c r="M22" s="497"/>
    </row>
    <row r="23" spans="3:13" ht="21" customHeight="1">
      <c r="C23" s="498"/>
      <c r="D23" s="499"/>
      <c r="E23" s="500"/>
      <c r="F23" s="526" t="s">
        <v>13</v>
      </c>
      <c r="G23" s="528" t="s">
        <v>27</v>
      </c>
      <c r="H23" s="529"/>
      <c r="I23" s="526" t="s">
        <v>13</v>
      </c>
      <c r="J23" s="528" t="s">
        <v>27</v>
      </c>
      <c r="K23" s="529"/>
      <c r="L23" s="534"/>
      <c r="M23" s="500"/>
    </row>
    <row r="24" spans="3:13" ht="52.5" customHeight="1">
      <c r="C24" s="501"/>
      <c r="D24" s="502"/>
      <c r="E24" s="503"/>
      <c r="F24" s="527"/>
      <c r="G24" s="528" t="s">
        <v>5</v>
      </c>
      <c r="H24" s="529"/>
      <c r="I24" s="527"/>
      <c r="J24" s="528" t="s">
        <v>5</v>
      </c>
      <c r="K24" s="529"/>
      <c r="L24" s="535"/>
      <c r="M24" s="503"/>
    </row>
    <row r="25" spans="3:13" ht="54" customHeight="1">
      <c r="C25" s="510" t="s">
        <v>224</v>
      </c>
      <c r="D25" s="515"/>
      <c r="E25" s="430"/>
      <c r="F25" s="417"/>
      <c r="G25" s="243" t="s">
        <v>9</v>
      </c>
      <c r="H25" s="139">
        <f>IF(F25="はい","寄附金","")</f>
      </c>
      <c r="I25" s="417"/>
      <c r="J25" s="243" t="s">
        <v>9</v>
      </c>
      <c r="K25" s="139">
        <f>IF(I25="はい","寄附金","")</f>
      </c>
      <c r="L25" s="552">
        <f>IF(F25="はい",VLOOKUP("基準1",基準選択肢C,2,FALSE),IF(I25="はい",VLOOKUP("基準1",基準選択肢C,2,FALSE),""))</f>
      </c>
      <c r="M25" s="552">
        <f>IF(F25="はい","基準1",IF(I25="はい","基準1",""))</f>
      </c>
    </row>
    <row r="26" spans="3:13" ht="54" customHeight="1">
      <c r="C26" s="512"/>
      <c r="D26" s="516"/>
      <c r="E26" s="433"/>
      <c r="F26" s="439"/>
      <c r="G26" s="243" t="s">
        <v>158</v>
      </c>
      <c r="H26" s="140"/>
      <c r="I26" s="439"/>
      <c r="J26" s="243" t="s">
        <v>158</v>
      </c>
      <c r="K26" s="140"/>
      <c r="L26" s="525"/>
      <c r="M26" s="525"/>
    </row>
    <row r="27" spans="3:13" ht="48.75" customHeight="1">
      <c r="C27" s="510" t="s">
        <v>174</v>
      </c>
      <c r="D27" s="511"/>
      <c r="E27" s="521" t="s">
        <v>64</v>
      </c>
      <c r="F27" s="417"/>
      <c r="G27" s="243" t="s">
        <v>11</v>
      </c>
      <c r="H27" s="141"/>
      <c r="I27" s="417"/>
      <c r="J27" s="243" t="s">
        <v>11</v>
      </c>
      <c r="K27" s="141"/>
      <c r="L27" s="523">
        <f>IF(AND($F27="はい",$H28="有"),VLOOKUP("基準1と7",基準選択肢C,2,FALSE),IF(AND($I27="はい",$K28="有"),VLOOKUP("基準1と7",基準選択肢C,2,FALSE),IF($F27="はい",VLOOKUP("基準1",基準選択肢C,2,FALSE),IF($I27="はい",VLOOKUP("基準1",基準選択肢C,2,FALSE),""))))</f>
      </c>
      <c r="M27" s="523">
        <f>IF(AND($F27="はい",$H28="有"),"基準1と7",IF(AND($I27="はい",$K28="有"),"基準1と7",IF($F27="はい","基準1",IF($I27="はい","基準1",""))))</f>
      </c>
    </row>
    <row r="28" spans="3:13" ht="48.75" customHeight="1">
      <c r="C28" s="512"/>
      <c r="D28" s="513"/>
      <c r="E28" s="522"/>
      <c r="F28" s="514"/>
      <c r="G28" s="244" t="s">
        <v>12</v>
      </c>
      <c r="H28" s="141"/>
      <c r="I28" s="514"/>
      <c r="J28" s="244" t="s">
        <v>12</v>
      </c>
      <c r="K28" s="141"/>
      <c r="L28" s="524"/>
      <c r="M28" s="524"/>
    </row>
    <row r="29" spans="3:13" ht="48.75" customHeight="1">
      <c r="C29" s="431"/>
      <c r="D29" s="433"/>
      <c r="E29" s="521" t="s">
        <v>65</v>
      </c>
      <c r="F29" s="417"/>
      <c r="G29" s="243" t="s">
        <v>11</v>
      </c>
      <c r="H29" s="141"/>
      <c r="I29" s="417"/>
      <c r="J29" s="243" t="s">
        <v>11</v>
      </c>
      <c r="K29" s="141"/>
      <c r="L29" s="523">
        <f>IF(F29="はい",VLOOKUP("基準1",基準選択肢C,2,FALSE),IF(I29="はい",VLOOKUP("基準1",基準選択肢C,2,FALSE),""))</f>
      </c>
      <c r="M29" s="523">
        <f>IF(F29="はい","基準1",IF(I29="はい","基準1",""))</f>
      </c>
    </row>
    <row r="30" spans="3:13" ht="48.75" customHeight="1">
      <c r="C30" s="364"/>
      <c r="D30" s="366"/>
      <c r="E30" s="522"/>
      <c r="F30" s="514"/>
      <c r="G30" s="244" t="s">
        <v>12</v>
      </c>
      <c r="H30" s="141"/>
      <c r="I30" s="514"/>
      <c r="J30" s="244" t="s">
        <v>12</v>
      </c>
      <c r="K30" s="141"/>
      <c r="L30" s="524"/>
      <c r="M30" s="524"/>
    </row>
    <row r="31" spans="3:13" ht="54" customHeight="1">
      <c r="C31" s="506" t="s">
        <v>175</v>
      </c>
      <c r="D31" s="507"/>
      <c r="E31" s="521" t="s">
        <v>64</v>
      </c>
      <c r="F31" s="417"/>
      <c r="G31" s="244" t="s">
        <v>177</v>
      </c>
      <c r="H31" s="141"/>
      <c r="I31" s="417"/>
      <c r="J31" s="244" t="s">
        <v>177</v>
      </c>
      <c r="K31" s="141"/>
      <c r="L31" s="523">
        <f>IF(OR(H32&gt;=2500000,K32&gt;=2500000),VLOOKUP("基準1と7",基準選択肢C,2),IF(OR(H32&gt;=1000000,K32&gt;=1000000),VLOOKUP("基準1",基準選択肢C,2),""))</f>
      </c>
      <c r="M31" s="523">
        <f>IF(OR(H32&gt;=2500000,K32&gt;=2500000),"基準1と7",IF(OR(H32&gt;=1000000,K32&gt;=1000000),"基準1",""))</f>
      </c>
    </row>
    <row r="32" spans="3:13" ht="48.75" customHeight="1">
      <c r="C32" s="519"/>
      <c r="D32" s="520"/>
      <c r="E32" s="522"/>
      <c r="F32" s="514"/>
      <c r="G32" s="243" t="s">
        <v>158</v>
      </c>
      <c r="H32" s="140"/>
      <c r="I32" s="514"/>
      <c r="J32" s="243" t="s">
        <v>158</v>
      </c>
      <c r="K32" s="140"/>
      <c r="L32" s="524"/>
      <c r="M32" s="524"/>
    </row>
    <row r="33" spans="3:13" ht="54" customHeight="1">
      <c r="C33" s="519"/>
      <c r="D33" s="520"/>
      <c r="E33" s="521" t="s">
        <v>65</v>
      </c>
      <c r="F33" s="417"/>
      <c r="G33" s="244" t="s">
        <v>177</v>
      </c>
      <c r="H33" s="141"/>
      <c r="I33" s="417"/>
      <c r="J33" s="244" t="s">
        <v>177</v>
      </c>
      <c r="K33" s="141"/>
      <c r="L33" s="523">
        <f>IF(F33="はい",VLOOKUP("基準1",基準選択肢C,2,FALSE),IF(I33="はい",VLOOKUP("基準1",基準選択肢C,2,FALSE),""))</f>
      </c>
      <c r="M33" s="523">
        <f>IF(F33="はい","基準1",IF(I33="はい","基準1",""))</f>
      </c>
    </row>
    <row r="34" spans="3:13" ht="48.75" customHeight="1">
      <c r="C34" s="508"/>
      <c r="D34" s="509"/>
      <c r="E34" s="522"/>
      <c r="F34" s="514"/>
      <c r="G34" s="243" t="s">
        <v>158</v>
      </c>
      <c r="H34" s="140"/>
      <c r="I34" s="514"/>
      <c r="J34" s="243" t="s">
        <v>158</v>
      </c>
      <c r="K34" s="140"/>
      <c r="L34" s="524"/>
      <c r="M34" s="524"/>
    </row>
    <row r="35" spans="3:13" ht="78.75" customHeight="1">
      <c r="C35" s="506" t="s">
        <v>188</v>
      </c>
      <c r="D35" s="507"/>
      <c r="E35" s="242" t="s">
        <v>64</v>
      </c>
      <c r="F35" s="142"/>
      <c r="G35" s="244" t="s">
        <v>41</v>
      </c>
      <c r="H35" s="141"/>
      <c r="I35" s="142"/>
      <c r="J35" s="244" t="s">
        <v>41</v>
      </c>
      <c r="K35" s="141"/>
      <c r="L35" s="143">
        <f>IF(F35="はい",VLOOKUP("基準1と7",基準選択肢C,2,FALSE),IF(I35="はい",VLOOKUP("基準1と7",基準選択肢C,2,FALSE),""))</f>
      </c>
      <c r="M35" s="202">
        <f>IF(F35="はい","基準1と7",IF(I35="はい","基準1と7",""))</f>
      </c>
    </row>
    <row r="36" spans="3:13" ht="78.75" customHeight="1">
      <c r="C36" s="508"/>
      <c r="D36" s="509"/>
      <c r="E36" s="242" t="s">
        <v>65</v>
      </c>
      <c r="F36" s="142"/>
      <c r="G36" s="244" t="s">
        <v>41</v>
      </c>
      <c r="H36" s="141"/>
      <c r="I36" s="142"/>
      <c r="J36" s="244" t="s">
        <v>41</v>
      </c>
      <c r="K36" s="141"/>
      <c r="L36" s="143">
        <f>IF(F36="はい",VLOOKUP("基準1",基準選択肢C,2,FALSE),IF(I36="はい",VLOOKUP("基準1",基準選択肢C,2,FALSE),""))</f>
      </c>
      <c r="M36" s="202">
        <f>IF(F36="はい","基準1",IF(I36="はい","基準1",""))</f>
      </c>
    </row>
    <row r="37" spans="3:13" ht="81.75" customHeight="1">
      <c r="C37" s="517" t="s">
        <v>176</v>
      </c>
      <c r="D37" s="507"/>
      <c r="E37" s="242" t="s">
        <v>64</v>
      </c>
      <c r="F37" s="142"/>
      <c r="G37" s="244" t="s">
        <v>197</v>
      </c>
      <c r="H37" s="141"/>
      <c r="I37" s="142"/>
      <c r="J37" s="244" t="s">
        <v>197</v>
      </c>
      <c r="K37" s="141"/>
      <c r="L37" s="143">
        <f>IF(F37="はい",VLOOKUP("基準1と7",基準選択肢C,2,FALSE),IF(I37="はい",VLOOKUP("基準1と7",基準選択肢C,2,FALSE),""))</f>
      </c>
      <c r="M37" s="202">
        <f>IF(F37="はい","基準1と7",IF(I37="はい","基準1と7",""))</f>
      </c>
    </row>
    <row r="38" spans="3:13" ht="81.75" customHeight="1">
      <c r="C38" s="508"/>
      <c r="D38" s="509"/>
      <c r="E38" s="242" t="s">
        <v>65</v>
      </c>
      <c r="F38" s="142"/>
      <c r="G38" s="244" t="s">
        <v>197</v>
      </c>
      <c r="H38" s="141"/>
      <c r="I38" s="142"/>
      <c r="J38" s="244" t="s">
        <v>197</v>
      </c>
      <c r="K38" s="141"/>
      <c r="L38" s="143">
        <f>IF(F38="はい",VLOOKUP("基準1",基準選択肢C,2,FALSE),IF(I38="はい",VLOOKUP("基準1",基準選択肢C,2,FALSE),""))</f>
      </c>
      <c r="M38" s="202">
        <f>IF(F38="はい","基準1",IF(I38="はい","基準1",""))</f>
      </c>
    </row>
    <row r="39" spans="3:13" ht="79.5" customHeight="1">
      <c r="C39" s="518" t="s">
        <v>220</v>
      </c>
      <c r="D39" s="553"/>
      <c r="E39" s="242" t="s">
        <v>64</v>
      </c>
      <c r="F39" s="141"/>
      <c r="G39" s="245" t="s">
        <v>10</v>
      </c>
      <c r="H39" s="141"/>
      <c r="I39" s="141"/>
      <c r="J39" s="245" t="s">
        <v>10</v>
      </c>
      <c r="K39" s="141"/>
      <c r="L39" s="143">
        <f>IF(M39="","",VLOOKUP(M39,基準選択肢C,2))</f>
      </c>
      <c r="M39" s="202">
        <f>IF(AND(H39=K39,H39=""),"",IF(AND(H39=K39,H39="寄附講座（親講座）の受入をしている"),"基準1",IF(AND(H39="",K39="寄附講座（親講座）の受入をしている"),"基準1",IF(AND(K39="",H39="寄附講座（親講座）の受入をしている"),"基準1","基準1と7"))))</f>
      </c>
    </row>
    <row r="40" spans="3:13" ht="79.5" customHeight="1">
      <c r="C40" s="554"/>
      <c r="D40" s="555"/>
      <c r="E40" s="242" t="s">
        <v>65</v>
      </c>
      <c r="F40" s="144"/>
      <c r="G40" s="243" t="s">
        <v>10</v>
      </c>
      <c r="H40" s="141"/>
      <c r="I40" s="144"/>
      <c r="J40" s="243" t="s">
        <v>10</v>
      </c>
      <c r="K40" s="141"/>
      <c r="L40" s="143">
        <f>IF(M40="","",VLOOKUP(M40,基準選択肢C,2))</f>
      </c>
      <c r="M40" s="202">
        <f>IF(F40="はい","基準1",IF(I40="はい","基準1",""))</f>
      </c>
    </row>
    <row r="41" spans="3:12" ht="19.5" customHeight="1">
      <c r="C41" s="129"/>
      <c r="D41" s="130"/>
      <c r="E41" s="130"/>
      <c r="F41" s="145"/>
      <c r="G41" s="129"/>
      <c r="H41" s="146"/>
      <c r="I41" s="146"/>
      <c r="J41" s="146"/>
      <c r="K41" s="146"/>
      <c r="L41" s="146"/>
    </row>
    <row r="42" spans="4:12" ht="31.5" customHeight="1">
      <c r="D42" s="195" t="s">
        <v>151</v>
      </c>
      <c r="E42" s="138" t="s">
        <v>97</v>
      </c>
      <c r="F42" s="530">
        <f>IF(F14="","",F14)</f>
      </c>
      <c r="G42" s="531"/>
      <c r="H42" s="531"/>
      <c r="I42" s="531"/>
      <c r="J42" s="531"/>
      <c r="K42" s="531"/>
      <c r="L42" s="532"/>
    </row>
    <row r="43" spans="4:5" ht="19.5" customHeight="1">
      <c r="D43" s="128"/>
      <c r="E43" s="128"/>
    </row>
    <row r="44" spans="3:13" ht="21" customHeight="1">
      <c r="C44" s="495" t="s">
        <v>3</v>
      </c>
      <c r="D44" s="496"/>
      <c r="E44" s="497"/>
      <c r="F44" s="528" t="s">
        <v>25</v>
      </c>
      <c r="G44" s="533"/>
      <c r="H44" s="529"/>
      <c r="I44" s="528" t="s">
        <v>26</v>
      </c>
      <c r="J44" s="533"/>
      <c r="K44" s="529"/>
      <c r="L44" s="526" t="s">
        <v>20</v>
      </c>
      <c r="M44" s="497"/>
    </row>
    <row r="45" spans="3:13" ht="21" customHeight="1">
      <c r="C45" s="498"/>
      <c r="D45" s="499"/>
      <c r="E45" s="500"/>
      <c r="F45" s="526" t="s">
        <v>13</v>
      </c>
      <c r="G45" s="528" t="s">
        <v>27</v>
      </c>
      <c r="H45" s="529"/>
      <c r="I45" s="526" t="s">
        <v>13</v>
      </c>
      <c r="J45" s="528" t="s">
        <v>27</v>
      </c>
      <c r="K45" s="529"/>
      <c r="L45" s="534"/>
      <c r="M45" s="500"/>
    </row>
    <row r="46" spans="3:13" ht="52.5" customHeight="1">
      <c r="C46" s="501"/>
      <c r="D46" s="502"/>
      <c r="E46" s="503"/>
      <c r="F46" s="527"/>
      <c r="G46" s="528" t="s">
        <v>5</v>
      </c>
      <c r="H46" s="529"/>
      <c r="I46" s="527"/>
      <c r="J46" s="528" t="s">
        <v>5</v>
      </c>
      <c r="K46" s="529"/>
      <c r="L46" s="535"/>
      <c r="M46" s="503"/>
    </row>
    <row r="47" spans="3:13" ht="54" customHeight="1">
      <c r="C47" s="510" t="s">
        <v>224</v>
      </c>
      <c r="D47" s="515"/>
      <c r="E47" s="430"/>
      <c r="F47" s="417"/>
      <c r="G47" s="243" t="s">
        <v>9</v>
      </c>
      <c r="H47" s="139">
        <f>IF(F47="はい","寄附金","")</f>
      </c>
      <c r="I47" s="417"/>
      <c r="J47" s="243" t="s">
        <v>9</v>
      </c>
      <c r="K47" s="139">
        <f>IF(I47="はい","寄附金","")</f>
      </c>
      <c r="L47" s="523">
        <f>IF(F47="はい",VLOOKUP("基準1",基準選択肢C,2,FALSE),IF(I47="はい",VLOOKUP("基準1",基準選択肢C,2,FALSE),""))</f>
      </c>
      <c r="M47" s="523">
        <f>IF(F47="はい","基準1",IF(I47="はい","基準1",""))</f>
      </c>
    </row>
    <row r="48" spans="3:13" ht="54" customHeight="1">
      <c r="C48" s="512"/>
      <c r="D48" s="516"/>
      <c r="E48" s="433"/>
      <c r="F48" s="439"/>
      <c r="G48" s="243" t="s">
        <v>158</v>
      </c>
      <c r="H48" s="140"/>
      <c r="I48" s="439"/>
      <c r="J48" s="243" t="s">
        <v>158</v>
      </c>
      <c r="K48" s="140"/>
      <c r="L48" s="525"/>
      <c r="M48" s="525"/>
    </row>
    <row r="49" spans="3:13" ht="48.75" customHeight="1">
      <c r="C49" s="510" t="s">
        <v>174</v>
      </c>
      <c r="D49" s="511"/>
      <c r="E49" s="521" t="s">
        <v>64</v>
      </c>
      <c r="F49" s="417"/>
      <c r="G49" s="243" t="s">
        <v>11</v>
      </c>
      <c r="H49" s="141"/>
      <c r="I49" s="417"/>
      <c r="J49" s="243" t="s">
        <v>11</v>
      </c>
      <c r="K49" s="141"/>
      <c r="L49" s="523">
        <f>IF(AND($F49="はい",$H50="有"),VLOOKUP("基準1と7",基準選択肢C,2,FALSE),IF(AND($I49="はい",$K50="有"),VLOOKUP("基準1と7",基準選択肢C,2,FALSE),IF($F49="はい",VLOOKUP("基準1",基準選択肢C,2,FALSE),IF($I49="はい",VLOOKUP("基準1",基準選択肢C,2,FALSE),""))))</f>
      </c>
      <c r="M49" s="523">
        <f>IF(AND($F49="はい",$H50="有"),"基準1と7",IF(AND($I49="はい",$K50="有"),"基準1と7",IF($F49="はい","基準1",IF($I49="はい","基準1",""))))</f>
      </c>
    </row>
    <row r="50" spans="3:13" ht="48.75" customHeight="1">
      <c r="C50" s="512"/>
      <c r="D50" s="513"/>
      <c r="E50" s="522"/>
      <c r="F50" s="514"/>
      <c r="G50" s="244" t="s">
        <v>12</v>
      </c>
      <c r="H50" s="141"/>
      <c r="I50" s="514"/>
      <c r="J50" s="244" t="s">
        <v>12</v>
      </c>
      <c r="K50" s="141"/>
      <c r="L50" s="524"/>
      <c r="M50" s="524"/>
    </row>
    <row r="51" spans="3:13" ht="48.75" customHeight="1">
      <c r="C51" s="431"/>
      <c r="D51" s="433"/>
      <c r="E51" s="521" t="s">
        <v>65</v>
      </c>
      <c r="F51" s="417"/>
      <c r="G51" s="243" t="s">
        <v>11</v>
      </c>
      <c r="H51" s="141"/>
      <c r="I51" s="417"/>
      <c r="J51" s="243" t="s">
        <v>11</v>
      </c>
      <c r="K51" s="141"/>
      <c r="L51" s="523">
        <f>IF(F51="はい",VLOOKUP("基準1",基準選択肢C,2,FALSE),IF(I51="はい",VLOOKUP("基準1",基準選択肢C,2,FALSE),""))</f>
      </c>
      <c r="M51" s="523">
        <f>IF(F51="はい","基準1",IF(I51="はい","基準1",""))</f>
      </c>
    </row>
    <row r="52" spans="3:13" ht="48.75" customHeight="1">
      <c r="C52" s="364"/>
      <c r="D52" s="366"/>
      <c r="E52" s="522"/>
      <c r="F52" s="514"/>
      <c r="G52" s="244" t="s">
        <v>12</v>
      </c>
      <c r="H52" s="141"/>
      <c r="I52" s="514"/>
      <c r="J52" s="244" t="s">
        <v>12</v>
      </c>
      <c r="K52" s="141"/>
      <c r="L52" s="524"/>
      <c r="M52" s="524"/>
    </row>
    <row r="53" spans="3:13" ht="54" customHeight="1">
      <c r="C53" s="506" t="s">
        <v>175</v>
      </c>
      <c r="D53" s="507"/>
      <c r="E53" s="521" t="s">
        <v>64</v>
      </c>
      <c r="F53" s="417"/>
      <c r="G53" s="244" t="s">
        <v>177</v>
      </c>
      <c r="H53" s="141"/>
      <c r="I53" s="417"/>
      <c r="J53" s="244" t="s">
        <v>177</v>
      </c>
      <c r="K53" s="141"/>
      <c r="L53" s="523">
        <f>IF(OR(H54&gt;=2500000,K54&gt;=2500000),VLOOKUP("基準1と7",基準選択肢C,2),IF(OR(H54&gt;=1000000,K54&gt;=1000000),VLOOKUP("基準1",基準選択肢C,2),""))</f>
      </c>
      <c r="M53" s="523">
        <f>IF(OR(H54&gt;=2500000,K54&gt;=2500000),"基準1と7",IF(OR(H54&gt;=1000000,K54&gt;=1000000),"基準1",""))</f>
      </c>
    </row>
    <row r="54" spans="3:13" ht="48.75" customHeight="1">
      <c r="C54" s="519"/>
      <c r="D54" s="520"/>
      <c r="E54" s="522"/>
      <c r="F54" s="514"/>
      <c r="G54" s="243" t="s">
        <v>158</v>
      </c>
      <c r="H54" s="140"/>
      <c r="I54" s="514"/>
      <c r="J54" s="243" t="s">
        <v>158</v>
      </c>
      <c r="K54" s="140"/>
      <c r="L54" s="524"/>
      <c r="M54" s="524"/>
    </row>
    <row r="55" spans="3:13" ht="54" customHeight="1">
      <c r="C55" s="519"/>
      <c r="D55" s="520"/>
      <c r="E55" s="521" t="s">
        <v>65</v>
      </c>
      <c r="F55" s="417"/>
      <c r="G55" s="244" t="s">
        <v>177</v>
      </c>
      <c r="H55" s="141"/>
      <c r="I55" s="417"/>
      <c r="J55" s="244" t="s">
        <v>177</v>
      </c>
      <c r="K55" s="141"/>
      <c r="L55" s="523">
        <f>IF(F55="はい",VLOOKUP("基準1",基準選択肢C,2,FALSE),IF(I55="はい",VLOOKUP("基準1",基準選択肢C,2,FALSE),""))</f>
      </c>
      <c r="M55" s="523">
        <f>IF(F55="はい","基準1",IF(I55="はい","基準1",""))</f>
      </c>
    </row>
    <row r="56" spans="3:13" ht="48.75" customHeight="1">
      <c r="C56" s="508"/>
      <c r="D56" s="509"/>
      <c r="E56" s="522"/>
      <c r="F56" s="514"/>
      <c r="G56" s="243" t="s">
        <v>158</v>
      </c>
      <c r="H56" s="140"/>
      <c r="I56" s="514"/>
      <c r="J56" s="243" t="s">
        <v>158</v>
      </c>
      <c r="K56" s="140"/>
      <c r="L56" s="524"/>
      <c r="M56" s="524"/>
    </row>
    <row r="57" spans="3:13" ht="78.75" customHeight="1">
      <c r="C57" s="506" t="s">
        <v>189</v>
      </c>
      <c r="D57" s="507"/>
      <c r="E57" s="242" t="s">
        <v>64</v>
      </c>
      <c r="F57" s="142"/>
      <c r="G57" s="244" t="s">
        <v>41</v>
      </c>
      <c r="H57" s="141"/>
      <c r="I57" s="142"/>
      <c r="J57" s="244" t="s">
        <v>41</v>
      </c>
      <c r="K57" s="141"/>
      <c r="L57" s="143">
        <f>IF(F57="はい",VLOOKUP("基準1と7",基準選択肢C,2,FALSE),IF(I57="はい",VLOOKUP("基準1と7",基準選択肢C,2,FALSE),""))</f>
      </c>
      <c r="M57" s="143">
        <f>IF(F57="はい","基準1と7",IF(I57="はい","基準1と7",""))</f>
      </c>
    </row>
    <row r="58" spans="3:13" ht="78.75" customHeight="1">
      <c r="C58" s="508"/>
      <c r="D58" s="509"/>
      <c r="E58" s="242" t="s">
        <v>65</v>
      </c>
      <c r="F58" s="142"/>
      <c r="G58" s="244" t="s">
        <v>41</v>
      </c>
      <c r="H58" s="141"/>
      <c r="I58" s="142"/>
      <c r="J58" s="244" t="s">
        <v>41</v>
      </c>
      <c r="K58" s="141"/>
      <c r="L58" s="143">
        <f>IF(F58="はい",VLOOKUP("基準1",基準選択肢C,2,FALSE),IF(I58="はい",VLOOKUP("基準1",基準選択肢C,2,FALSE),""))</f>
      </c>
      <c r="M58" s="143">
        <f>IF(F58="はい","基準1",IF(I58="はい","基準1",""))</f>
      </c>
    </row>
    <row r="59" spans="3:13" ht="81.75" customHeight="1">
      <c r="C59" s="517" t="s">
        <v>176</v>
      </c>
      <c r="D59" s="507"/>
      <c r="E59" s="242" t="s">
        <v>64</v>
      </c>
      <c r="F59" s="142"/>
      <c r="G59" s="244" t="s">
        <v>197</v>
      </c>
      <c r="H59" s="141"/>
      <c r="I59" s="142"/>
      <c r="J59" s="244" t="s">
        <v>197</v>
      </c>
      <c r="K59" s="141"/>
      <c r="L59" s="143">
        <f>IF(F59="はい",VLOOKUP("基準1と7",基準選択肢C,2,FALSE),IF(I59="はい",VLOOKUP("基準1と7",基準選択肢C,2,FALSE),""))</f>
      </c>
      <c r="M59" s="143">
        <f>IF(F59="はい","基準1と7",IF(I59="はい","基準1と7",""))</f>
      </c>
    </row>
    <row r="60" spans="3:13" ht="81.75" customHeight="1">
      <c r="C60" s="508"/>
      <c r="D60" s="509"/>
      <c r="E60" s="242" t="s">
        <v>65</v>
      </c>
      <c r="F60" s="142"/>
      <c r="G60" s="244" t="s">
        <v>197</v>
      </c>
      <c r="H60" s="141"/>
      <c r="I60" s="142"/>
      <c r="J60" s="244" t="s">
        <v>197</v>
      </c>
      <c r="K60" s="141"/>
      <c r="L60" s="143">
        <f>IF(F60="はい",VLOOKUP("基準1",基準選択肢C,2,FALSE),IF(I60="はい",VLOOKUP("基準1",基準選択肢C,2,FALSE),""))</f>
      </c>
      <c r="M60" s="143">
        <f>IF(F60="はい","基準1",IF(I60="はい","基準1",""))</f>
      </c>
    </row>
    <row r="61" spans="3:13" ht="79.5" customHeight="1">
      <c r="C61" s="518" t="s">
        <v>221</v>
      </c>
      <c r="D61" s="511"/>
      <c r="E61" s="242" t="s">
        <v>64</v>
      </c>
      <c r="F61" s="141"/>
      <c r="G61" s="245" t="s">
        <v>10</v>
      </c>
      <c r="H61" s="141"/>
      <c r="I61" s="141"/>
      <c r="J61" s="245" t="s">
        <v>10</v>
      </c>
      <c r="K61" s="141"/>
      <c r="L61" s="143">
        <f>IF(M61="","",VLOOKUP(M61,基準選択肢C,2))</f>
      </c>
      <c r="M61" s="143">
        <f>IF(AND(H61=K61,H61=""),"",IF(AND(H61=K61,H61="寄附講座（親講座）の受入をしている"),"基準1",IF(AND(H61="",K61="寄附講座（親講座）の受入をしている"),"基準1",IF(AND(K61="",H61="寄附講座（親講座）の受入をしている"),"基準1","基準1と7"))))</f>
      </c>
    </row>
    <row r="62" spans="3:13" ht="79.5" customHeight="1">
      <c r="C62" s="364"/>
      <c r="D62" s="366"/>
      <c r="E62" s="242" t="s">
        <v>65</v>
      </c>
      <c r="F62" s="144"/>
      <c r="G62" s="243" t="s">
        <v>10</v>
      </c>
      <c r="H62" s="141"/>
      <c r="I62" s="144"/>
      <c r="J62" s="243" t="s">
        <v>10</v>
      </c>
      <c r="K62" s="141"/>
      <c r="L62" s="143">
        <f>IF(M62="","",VLOOKUP(M62,基準選択肢C,2))</f>
      </c>
      <c r="M62" s="143">
        <f>IF(F62="はい","基準1",IF(I62="はい","基準1",""))</f>
      </c>
    </row>
    <row r="63" spans="3:12" ht="19.5" customHeight="1">
      <c r="C63" s="129"/>
      <c r="D63" s="130"/>
      <c r="E63" s="130"/>
      <c r="F63" s="145"/>
      <c r="G63" s="129"/>
      <c r="H63" s="146"/>
      <c r="I63" s="146"/>
      <c r="J63" s="146"/>
      <c r="K63" s="146"/>
      <c r="L63" s="146"/>
    </row>
    <row r="64" spans="4:12" ht="31.5" customHeight="1">
      <c r="D64" s="195" t="s">
        <v>151</v>
      </c>
      <c r="E64" s="138" t="s">
        <v>88</v>
      </c>
      <c r="F64" s="530">
        <f>IF(F15="","",F15)</f>
      </c>
      <c r="G64" s="531"/>
      <c r="H64" s="531"/>
      <c r="I64" s="531"/>
      <c r="J64" s="531"/>
      <c r="K64" s="531"/>
      <c r="L64" s="532"/>
    </row>
    <row r="65" spans="4:5" ht="19.5" customHeight="1">
      <c r="D65" s="128"/>
      <c r="E65" s="128"/>
    </row>
    <row r="66" spans="3:13" ht="21" customHeight="1">
      <c r="C66" s="495" t="s">
        <v>3</v>
      </c>
      <c r="D66" s="496"/>
      <c r="E66" s="497"/>
      <c r="F66" s="528" t="s">
        <v>25</v>
      </c>
      <c r="G66" s="533"/>
      <c r="H66" s="529"/>
      <c r="I66" s="528" t="s">
        <v>26</v>
      </c>
      <c r="J66" s="533"/>
      <c r="K66" s="529"/>
      <c r="L66" s="526" t="s">
        <v>20</v>
      </c>
      <c r="M66" s="497"/>
    </row>
    <row r="67" spans="3:13" ht="21" customHeight="1">
      <c r="C67" s="498"/>
      <c r="D67" s="499"/>
      <c r="E67" s="500"/>
      <c r="F67" s="526" t="s">
        <v>13</v>
      </c>
      <c r="G67" s="528" t="s">
        <v>27</v>
      </c>
      <c r="H67" s="529"/>
      <c r="I67" s="526" t="s">
        <v>13</v>
      </c>
      <c r="J67" s="528" t="s">
        <v>27</v>
      </c>
      <c r="K67" s="529"/>
      <c r="L67" s="534"/>
      <c r="M67" s="500"/>
    </row>
    <row r="68" spans="3:13" ht="52.5" customHeight="1">
      <c r="C68" s="501"/>
      <c r="D68" s="502"/>
      <c r="E68" s="503"/>
      <c r="F68" s="527"/>
      <c r="G68" s="528" t="s">
        <v>5</v>
      </c>
      <c r="H68" s="529"/>
      <c r="I68" s="527"/>
      <c r="J68" s="528" t="s">
        <v>5</v>
      </c>
      <c r="K68" s="529"/>
      <c r="L68" s="535"/>
      <c r="M68" s="503"/>
    </row>
    <row r="69" spans="3:13" ht="54" customHeight="1">
      <c r="C69" s="510" t="s">
        <v>224</v>
      </c>
      <c r="D69" s="515"/>
      <c r="E69" s="430"/>
      <c r="F69" s="417"/>
      <c r="G69" s="243" t="s">
        <v>9</v>
      </c>
      <c r="H69" s="139">
        <f>IF(F69="はい","寄附金","")</f>
      </c>
      <c r="I69" s="417"/>
      <c r="J69" s="243" t="s">
        <v>9</v>
      </c>
      <c r="K69" s="139">
        <f>IF(I69="はい","寄附金","")</f>
      </c>
      <c r="L69" s="523">
        <f>IF(F69="はい",VLOOKUP("基準1",基準選択肢C,2,FALSE),IF(I69="はい",VLOOKUP("基準1",基準選択肢C,2,FALSE),""))</f>
      </c>
      <c r="M69" s="523">
        <f>IF(F69="はい","基準1",IF(I69="はい","基準1",""))</f>
      </c>
    </row>
    <row r="70" spans="3:13" ht="54" customHeight="1">
      <c r="C70" s="512"/>
      <c r="D70" s="516"/>
      <c r="E70" s="433"/>
      <c r="F70" s="439"/>
      <c r="G70" s="243" t="s">
        <v>158</v>
      </c>
      <c r="H70" s="140"/>
      <c r="I70" s="439"/>
      <c r="J70" s="243" t="s">
        <v>158</v>
      </c>
      <c r="K70" s="140"/>
      <c r="L70" s="525"/>
      <c r="M70" s="525"/>
    </row>
    <row r="71" spans="3:13" ht="48.75" customHeight="1">
      <c r="C71" s="510" t="s">
        <v>174</v>
      </c>
      <c r="D71" s="511"/>
      <c r="E71" s="521" t="s">
        <v>64</v>
      </c>
      <c r="F71" s="417"/>
      <c r="G71" s="243" t="s">
        <v>11</v>
      </c>
      <c r="H71" s="141"/>
      <c r="I71" s="417"/>
      <c r="J71" s="243" t="s">
        <v>11</v>
      </c>
      <c r="K71" s="141"/>
      <c r="L71" s="523">
        <f>IF(AND($F71="はい",$H72="有"),VLOOKUP("基準1と7",基準選択肢C,2,FALSE),IF(AND($I71="はい",$K72="有"),VLOOKUP("基準1と7",基準選択肢C,2,FALSE),IF($F71="はい",VLOOKUP("基準1",基準選択肢C,2,FALSE),IF($I71="はい",VLOOKUP("基準1",基準選択肢C,2,FALSE),""))))</f>
      </c>
      <c r="M71" s="523">
        <f>IF(AND($F71="はい",$H72="有"),"基準1と7",IF(AND($I71="はい",$K72="有"),"基準1と7",IF($F71="はい","基準1",IF($I71="はい","基準1",""))))</f>
      </c>
    </row>
    <row r="72" spans="3:13" ht="48.75" customHeight="1">
      <c r="C72" s="512"/>
      <c r="D72" s="513"/>
      <c r="E72" s="522"/>
      <c r="F72" s="514"/>
      <c r="G72" s="244" t="s">
        <v>12</v>
      </c>
      <c r="H72" s="141"/>
      <c r="I72" s="514"/>
      <c r="J72" s="244" t="s">
        <v>12</v>
      </c>
      <c r="K72" s="141"/>
      <c r="L72" s="524"/>
      <c r="M72" s="524"/>
    </row>
    <row r="73" spans="3:13" ht="48.75" customHeight="1">
      <c r="C73" s="431"/>
      <c r="D73" s="433"/>
      <c r="E73" s="521" t="s">
        <v>65</v>
      </c>
      <c r="F73" s="417"/>
      <c r="G73" s="243" t="s">
        <v>11</v>
      </c>
      <c r="H73" s="141"/>
      <c r="I73" s="417"/>
      <c r="J73" s="243" t="s">
        <v>11</v>
      </c>
      <c r="K73" s="141"/>
      <c r="L73" s="523">
        <f>IF(F73="はい",VLOOKUP("基準1",基準選択肢C,2,FALSE),IF(I73="はい",VLOOKUP("基準1",基準選択肢C,2,FALSE),""))</f>
      </c>
      <c r="M73" s="523">
        <f>IF(F73="はい","基準1",IF(I73="はい","基準1",""))</f>
      </c>
    </row>
    <row r="74" spans="3:13" ht="48.75" customHeight="1">
      <c r="C74" s="364"/>
      <c r="D74" s="366"/>
      <c r="E74" s="522"/>
      <c r="F74" s="514"/>
      <c r="G74" s="244" t="s">
        <v>12</v>
      </c>
      <c r="H74" s="141"/>
      <c r="I74" s="514"/>
      <c r="J74" s="244" t="s">
        <v>12</v>
      </c>
      <c r="K74" s="141"/>
      <c r="L74" s="524"/>
      <c r="M74" s="524"/>
    </row>
    <row r="75" spans="3:13" ht="54" customHeight="1">
      <c r="C75" s="506" t="s">
        <v>175</v>
      </c>
      <c r="D75" s="507"/>
      <c r="E75" s="521" t="s">
        <v>64</v>
      </c>
      <c r="F75" s="417"/>
      <c r="G75" s="244" t="s">
        <v>177</v>
      </c>
      <c r="H75" s="141"/>
      <c r="I75" s="417"/>
      <c r="J75" s="244" t="s">
        <v>177</v>
      </c>
      <c r="K75" s="141"/>
      <c r="L75" s="523">
        <f>IF(OR(H76&gt;=2500000,K76&gt;=2500000),VLOOKUP("基準1と7",基準選択肢C,2),IF(OR(H76&gt;=1000000,K76&gt;=1000000),VLOOKUP("基準1",基準選択肢C,2),""))</f>
      </c>
      <c r="M75" s="523">
        <f>IF(OR(H76&gt;=2500000,K76&gt;=2500000),"基準1と7",IF(OR(H76&gt;=1000000,K76&gt;=1000000),"基準1",""))</f>
      </c>
    </row>
    <row r="76" spans="3:13" ht="48.75" customHeight="1">
      <c r="C76" s="519"/>
      <c r="D76" s="520"/>
      <c r="E76" s="522"/>
      <c r="F76" s="514"/>
      <c r="G76" s="243" t="s">
        <v>158</v>
      </c>
      <c r="H76" s="140"/>
      <c r="I76" s="514"/>
      <c r="J76" s="243" t="s">
        <v>158</v>
      </c>
      <c r="K76" s="140"/>
      <c r="L76" s="524"/>
      <c r="M76" s="524"/>
    </row>
    <row r="77" spans="3:13" ht="54" customHeight="1">
      <c r="C77" s="519"/>
      <c r="D77" s="520"/>
      <c r="E77" s="521" t="s">
        <v>65</v>
      </c>
      <c r="F77" s="417"/>
      <c r="G77" s="244" t="s">
        <v>177</v>
      </c>
      <c r="H77" s="141"/>
      <c r="I77" s="417"/>
      <c r="J77" s="244" t="s">
        <v>177</v>
      </c>
      <c r="K77" s="141"/>
      <c r="L77" s="523">
        <f>IF(F77="はい",VLOOKUP("基準1",基準選択肢C,2,FALSE),IF(I77="はい",VLOOKUP("基準1",基準選択肢C,2,FALSE),""))</f>
      </c>
      <c r="M77" s="523">
        <f>IF(F77="はい","基準1",IF(I77="はい","基準1",""))</f>
      </c>
    </row>
    <row r="78" spans="3:13" ht="48.75" customHeight="1">
      <c r="C78" s="508"/>
      <c r="D78" s="509"/>
      <c r="E78" s="522"/>
      <c r="F78" s="514"/>
      <c r="G78" s="243" t="s">
        <v>158</v>
      </c>
      <c r="H78" s="140"/>
      <c r="I78" s="514"/>
      <c r="J78" s="243" t="s">
        <v>158</v>
      </c>
      <c r="K78" s="140"/>
      <c r="L78" s="524"/>
      <c r="M78" s="524"/>
    </row>
    <row r="79" spans="3:13" ht="78.75" customHeight="1">
      <c r="C79" s="506" t="s">
        <v>188</v>
      </c>
      <c r="D79" s="507"/>
      <c r="E79" s="242" t="s">
        <v>64</v>
      </c>
      <c r="F79" s="142"/>
      <c r="G79" s="244" t="s">
        <v>41</v>
      </c>
      <c r="H79" s="141"/>
      <c r="I79" s="142"/>
      <c r="J79" s="244" t="s">
        <v>41</v>
      </c>
      <c r="K79" s="141"/>
      <c r="L79" s="143">
        <f>IF(F79="はい",VLOOKUP("基準1と7",基準選択肢C,2,FALSE),IF(I79="はい",VLOOKUP("基準1と7",基準選択肢C,2,FALSE),""))</f>
      </c>
      <c r="M79" s="143">
        <f>IF(F79="はい","基準1と7",IF(I79="はい","基準1と7",""))</f>
      </c>
    </row>
    <row r="80" spans="3:13" ht="78.75" customHeight="1">
      <c r="C80" s="508"/>
      <c r="D80" s="509"/>
      <c r="E80" s="242" t="s">
        <v>65</v>
      </c>
      <c r="F80" s="142"/>
      <c r="G80" s="244" t="s">
        <v>41</v>
      </c>
      <c r="H80" s="141"/>
      <c r="I80" s="142"/>
      <c r="J80" s="244" t="s">
        <v>41</v>
      </c>
      <c r="K80" s="141"/>
      <c r="L80" s="143">
        <f>IF(F80="はい",VLOOKUP("基準1",基準選択肢C,2,FALSE),IF(I80="はい",VLOOKUP("基準1",基準選択肢C,2,FALSE),""))</f>
      </c>
      <c r="M80" s="143">
        <f>IF(F80="はい","基準1",IF(I80="はい","基準1",""))</f>
      </c>
    </row>
    <row r="81" spans="3:13" ht="81.75" customHeight="1">
      <c r="C81" s="517" t="s">
        <v>176</v>
      </c>
      <c r="D81" s="507"/>
      <c r="E81" s="242" t="s">
        <v>64</v>
      </c>
      <c r="F81" s="142"/>
      <c r="G81" s="244" t="s">
        <v>197</v>
      </c>
      <c r="H81" s="141"/>
      <c r="I81" s="142"/>
      <c r="J81" s="244" t="s">
        <v>197</v>
      </c>
      <c r="K81" s="141"/>
      <c r="L81" s="143">
        <f>IF(F81="はい",VLOOKUP("基準1と7",基準選択肢C,2,FALSE),IF(I81="はい",VLOOKUP("基準1と7",基準選択肢C,2,FALSE),""))</f>
      </c>
      <c r="M81" s="143">
        <f>IF(F81="はい","基準1と7",IF(I81="はい","基準1と7",""))</f>
      </c>
    </row>
    <row r="82" spans="3:13" ht="81.75" customHeight="1">
      <c r="C82" s="508"/>
      <c r="D82" s="509"/>
      <c r="E82" s="242" t="s">
        <v>65</v>
      </c>
      <c r="F82" s="142"/>
      <c r="G82" s="244" t="s">
        <v>197</v>
      </c>
      <c r="H82" s="141"/>
      <c r="I82" s="142"/>
      <c r="J82" s="244" t="s">
        <v>197</v>
      </c>
      <c r="K82" s="141"/>
      <c r="L82" s="143">
        <f>IF(F82="はい",VLOOKUP("基準1",基準選択肢C,2,FALSE),IF(I82="はい",VLOOKUP("基準1",基準選択肢C,2,FALSE),""))</f>
      </c>
      <c r="M82" s="143">
        <f>IF(F82="はい","基準1",IF(I82="はい","基準1",""))</f>
      </c>
    </row>
    <row r="83" spans="3:13" ht="79.5" customHeight="1">
      <c r="C83" s="518" t="s">
        <v>221</v>
      </c>
      <c r="D83" s="511"/>
      <c r="E83" s="242" t="s">
        <v>64</v>
      </c>
      <c r="F83" s="141"/>
      <c r="G83" s="245" t="s">
        <v>10</v>
      </c>
      <c r="H83" s="141"/>
      <c r="I83" s="141"/>
      <c r="J83" s="245" t="s">
        <v>10</v>
      </c>
      <c r="K83" s="141"/>
      <c r="L83" s="143">
        <f>IF(M83="","",VLOOKUP(M83,基準選択肢C,2))</f>
      </c>
      <c r="M83" s="143">
        <f>IF(AND(H83=K83,H83=""),"",IF(AND(H83=K83,H83="寄附講座（親講座）の受入をしている"),"基準1",IF(AND(H83="",K83="寄附講座（親講座）の受入をしている"),"基準1",IF(AND(K83="",H83="寄附講座（親講座）の受入をしている"),"基準1","基準1と7"))))</f>
      </c>
    </row>
    <row r="84" spans="3:13" ht="79.5" customHeight="1">
      <c r="C84" s="364"/>
      <c r="D84" s="366"/>
      <c r="E84" s="242" t="s">
        <v>65</v>
      </c>
      <c r="F84" s="144"/>
      <c r="G84" s="243" t="s">
        <v>10</v>
      </c>
      <c r="H84" s="141"/>
      <c r="I84" s="144"/>
      <c r="J84" s="243" t="s">
        <v>10</v>
      </c>
      <c r="K84" s="141"/>
      <c r="L84" s="143">
        <f>IF(M84="","",VLOOKUP(M84,基準選択肢C,2))</f>
      </c>
      <c r="M84" s="143">
        <f>IF(F84="はい","基準1",IF(I84="はい","基準1",""))</f>
      </c>
    </row>
    <row r="85" spans="3:12" ht="19.5" customHeight="1">
      <c r="C85" s="129"/>
      <c r="D85" s="130"/>
      <c r="E85" s="130"/>
      <c r="F85" s="145"/>
      <c r="G85" s="129"/>
      <c r="H85" s="146"/>
      <c r="I85" s="146"/>
      <c r="J85" s="146"/>
      <c r="K85" s="146"/>
      <c r="L85" s="146"/>
    </row>
    <row r="86" spans="4:12" ht="31.5" customHeight="1">
      <c r="D86" s="195" t="s">
        <v>151</v>
      </c>
      <c r="E86" s="138" t="s">
        <v>100</v>
      </c>
      <c r="F86" s="530">
        <f>IF(F16="","",F16)</f>
      </c>
      <c r="G86" s="531"/>
      <c r="H86" s="531"/>
      <c r="I86" s="531"/>
      <c r="J86" s="531"/>
      <c r="K86" s="531"/>
      <c r="L86" s="532"/>
    </row>
    <row r="87" spans="4:5" ht="19.5" customHeight="1">
      <c r="D87" s="128"/>
      <c r="E87" s="128"/>
    </row>
    <row r="88" spans="3:13" ht="21" customHeight="1">
      <c r="C88" s="495" t="s">
        <v>3</v>
      </c>
      <c r="D88" s="496"/>
      <c r="E88" s="497"/>
      <c r="F88" s="528" t="s">
        <v>25</v>
      </c>
      <c r="G88" s="533"/>
      <c r="H88" s="529"/>
      <c r="I88" s="528" t="s">
        <v>26</v>
      </c>
      <c r="J88" s="533"/>
      <c r="K88" s="529"/>
      <c r="L88" s="526" t="s">
        <v>20</v>
      </c>
      <c r="M88" s="497"/>
    </row>
    <row r="89" spans="3:13" ht="21" customHeight="1">
      <c r="C89" s="498"/>
      <c r="D89" s="499"/>
      <c r="E89" s="500"/>
      <c r="F89" s="526" t="s">
        <v>13</v>
      </c>
      <c r="G89" s="528" t="s">
        <v>27</v>
      </c>
      <c r="H89" s="529"/>
      <c r="I89" s="526" t="s">
        <v>13</v>
      </c>
      <c r="J89" s="528" t="s">
        <v>27</v>
      </c>
      <c r="K89" s="529"/>
      <c r="L89" s="534"/>
      <c r="M89" s="500"/>
    </row>
    <row r="90" spans="3:13" ht="52.5" customHeight="1">
      <c r="C90" s="501"/>
      <c r="D90" s="502"/>
      <c r="E90" s="503"/>
      <c r="F90" s="527"/>
      <c r="G90" s="528" t="s">
        <v>5</v>
      </c>
      <c r="H90" s="529"/>
      <c r="I90" s="527"/>
      <c r="J90" s="528" t="s">
        <v>5</v>
      </c>
      <c r="K90" s="529"/>
      <c r="L90" s="535"/>
      <c r="M90" s="503"/>
    </row>
    <row r="91" spans="3:13" ht="54" customHeight="1">
      <c r="C91" s="510" t="s">
        <v>224</v>
      </c>
      <c r="D91" s="515"/>
      <c r="E91" s="430"/>
      <c r="F91" s="417"/>
      <c r="G91" s="243" t="s">
        <v>9</v>
      </c>
      <c r="H91" s="139">
        <f>IF(F91="はい","寄附金","")</f>
      </c>
      <c r="I91" s="417"/>
      <c r="J91" s="243" t="s">
        <v>9</v>
      </c>
      <c r="K91" s="139">
        <f>IF(I91="はい","寄附金","")</f>
      </c>
      <c r="L91" s="523">
        <f>IF(F91="はい",VLOOKUP("基準1",基準選択肢C,2,FALSE),IF(I91="はい",VLOOKUP("基準1",基準選択肢C,2,FALSE),""))</f>
      </c>
      <c r="M91" s="523">
        <f>IF(F91="はい","基準1",IF(I91="はい","基準1",""))</f>
      </c>
    </row>
    <row r="92" spans="3:13" ht="54" customHeight="1">
      <c r="C92" s="512"/>
      <c r="D92" s="516"/>
      <c r="E92" s="433"/>
      <c r="F92" s="439"/>
      <c r="G92" s="243" t="s">
        <v>158</v>
      </c>
      <c r="H92" s="140"/>
      <c r="I92" s="439"/>
      <c r="J92" s="243" t="s">
        <v>158</v>
      </c>
      <c r="K92" s="140"/>
      <c r="L92" s="525"/>
      <c r="M92" s="525"/>
    </row>
    <row r="93" spans="3:13" ht="48.75" customHeight="1">
      <c r="C93" s="510" t="s">
        <v>174</v>
      </c>
      <c r="D93" s="511"/>
      <c r="E93" s="521" t="s">
        <v>64</v>
      </c>
      <c r="F93" s="417"/>
      <c r="G93" s="243" t="s">
        <v>11</v>
      </c>
      <c r="H93" s="141"/>
      <c r="I93" s="417"/>
      <c r="J93" s="243" t="s">
        <v>11</v>
      </c>
      <c r="K93" s="141"/>
      <c r="L93" s="523">
        <f>IF(AND($F93="はい",$H94="有"),VLOOKUP("基準1と7",基準選択肢C,2,FALSE),IF(AND($I93="はい",$K94="有"),VLOOKUP("基準1と7",基準選択肢C,2,FALSE),IF($F93="はい",VLOOKUP("基準1",基準選択肢C,2,FALSE),IF($I93="はい",VLOOKUP("基準1",基準選択肢C,2,FALSE),""))))</f>
      </c>
      <c r="M93" s="523">
        <f>IF(AND($F93="はい",$H94="有"),"基準1と7",IF(AND($I93="はい",$K94="有"),"基準1と7",IF($F93="はい","基準1",IF($I93="はい","基準1",""))))</f>
      </c>
    </row>
    <row r="94" spans="3:13" ht="48.75" customHeight="1">
      <c r="C94" s="512"/>
      <c r="D94" s="513"/>
      <c r="E94" s="522"/>
      <c r="F94" s="514"/>
      <c r="G94" s="244" t="s">
        <v>12</v>
      </c>
      <c r="H94" s="141"/>
      <c r="I94" s="514"/>
      <c r="J94" s="244" t="s">
        <v>12</v>
      </c>
      <c r="K94" s="141"/>
      <c r="L94" s="524"/>
      <c r="M94" s="524"/>
    </row>
    <row r="95" spans="3:13" ht="48.75" customHeight="1">
      <c r="C95" s="431"/>
      <c r="D95" s="433"/>
      <c r="E95" s="521" t="s">
        <v>65</v>
      </c>
      <c r="F95" s="417"/>
      <c r="G95" s="243" t="s">
        <v>11</v>
      </c>
      <c r="H95" s="141"/>
      <c r="I95" s="417"/>
      <c r="J95" s="243" t="s">
        <v>11</v>
      </c>
      <c r="K95" s="141"/>
      <c r="L95" s="523">
        <f>IF(F95="はい",VLOOKUP("基準1",基準選択肢C,2,FALSE),IF(I95="はい",VLOOKUP("基準1",基準選択肢C,2,FALSE),""))</f>
      </c>
      <c r="M95" s="523">
        <f>IF(F95="はい","基準1",IF(I95="はい","基準1",""))</f>
      </c>
    </row>
    <row r="96" spans="3:13" ht="48.75" customHeight="1">
      <c r="C96" s="364"/>
      <c r="D96" s="366"/>
      <c r="E96" s="522"/>
      <c r="F96" s="514"/>
      <c r="G96" s="244" t="s">
        <v>12</v>
      </c>
      <c r="H96" s="141"/>
      <c r="I96" s="514"/>
      <c r="J96" s="244" t="s">
        <v>12</v>
      </c>
      <c r="K96" s="141"/>
      <c r="L96" s="524"/>
      <c r="M96" s="524"/>
    </row>
    <row r="97" spans="3:13" ht="54" customHeight="1">
      <c r="C97" s="506" t="s">
        <v>175</v>
      </c>
      <c r="D97" s="507"/>
      <c r="E97" s="521" t="s">
        <v>64</v>
      </c>
      <c r="F97" s="417"/>
      <c r="G97" s="244" t="s">
        <v>177</v>
      </c>
      <c r="H97" s="141"/>
      <c r="I97" s="417"/>
      <c r="J97" s="244" t="s">
        <v>177</v>
      </c>
      <c r="K97" s="141"/>
      <c r="L97" s="523">
        <f>IF(OR(H98&gt;=2500000,K98&gt;=2500000),VLOOKUP("基準1と7",基準選択肢C,2),IF(OR(H98&gt;=1000000,K98&gt;=1000000),VLOOKUP("基準1",基準選択肢C,2),""))</f>
      </c>
      <c r="M97" s="523">
        <f>IF(OR(H98&gt;=2500000,K98&gt;=2500000),"基準1と7",IF(OR(H98&gt;=1000000,K98&gt;=1000000),"基準1",""))</f>
      </c>
    </row>
    <row r="98" spans="3:13" ht="48.75" customHeight="1">
      <c r="C98" s="519"/>
      <c r="D98" s="520"/>
      <c r="E98" s="522"/>
      <c r="F98" s="514"/>
      <c r="G98" s="243" t="s">
        <v>158</v>
      </c>
      <c r="H98" s="140"/>
      <c r="I98" s="514"/>
      <c r="J98" s="243" t="s">
        <v>158</v>
      </c>
      <c r="K98" s="140"/>
      <c r="L98" s="524"/>
      <c r="M98" s="524"/>
    </row>
    <row r="99" spans="3:13" ht="54" customHeight="1">
      <c r="C99" s="519"/>
      <c r="D99" s="520"/>
      <c r="E99" s="521" t="s">
        <v>65</v>
      </c>
      <c r="F99" s="417"/>
      <c r="G99" s="244" t="s">
        <v>177</v>
      </c>
      <c r="H99" s="141"/>
      <c r="I99" s="417"/>
      <c r="J99" s="244" t="s">
        <v>177</v>
      </c>
      <c r="K99" s="141"/>
      <c r="L99" s="523">
        <f>IF(F99="はい",VLOOKUP("基準1",基準選択肢C,2,FALSE),IF(I99="はい",VLOOKUP("基準1",基準選択肢C,2,FALSE),""))</f>
      </c>
      <c r="M99" s="523">
        <f>IF(F99="はい","基準1",IF(I99="はい","基準1",""))</f>
      </c>
    </row>
    <row r="100" spans="3:13" ht="48.75" customHeight="1">
      <c r="C100" s="508"/>
      <c r="D100" s="509"/>
      <c r="E100" s="522"/>
      <c r="F100" s="514"/>
      <c r="G100" s="243" t="s">
        <v>158</v>
      </c>
      <c r="H100" s="140"/>
      <c r="I100" s="514"/>
      <c r="J100" s="243" t="s">
        <v>158</v>
      </c>
      <c r="K100" s="140"/>
      <c r="L100" s="524"/>
      <c r="M100" s="524"/>
    </row>
    <row r="101" spans="3:13" ht="78.75" customHeight="1">
      <c r="C101" s="506" t="s">
        <v>190</v>
      </c>
      <c r="D101" s="507"/>
      <c r="E101" s="242" t="s">
        <v>64</v>
      </c>
      <c r="F101" s="142"/>
      <c r="G101" s="244" t="s">
        <v>41</v>
      </c>
      <c r="H101" s="141"/>
      <c r="I101" s="142"/>
      <c r="J101" s="244" t="s">
        <v>41</v>
      </c>
      <c r="K101" s="141"/>
      <c r="L101" s="143">
        <f>IF(F101="はい",VLOOKUP("基準1と7",基準選択肢C,2,FALSE),IF(I101="はい",VLOOKUP("基準1と7",基準選択肢C,2,FALSE),""))</f>
      </c>
      <c r="M101" s="143">
        <f>IF(F101="はい","基準1と7",IF(I101="はい","基準1と7",""))</f>
      </c>
    </row>
    <row r="102" spans="3:13" ht="78.75" customHeight="1">
      <c r="C102" s="508"/>
      <c r="D102" s="509"/>
      <c r="E102" s="242" t="s">
        <v>65</v>
      </c>
      <c r="F102" s="142"/>
      <c r="G102" s="244" t="s">
        <v>41</v>
      </c>
      <c r="H102" s="141"/>
      <c r="I102" s="142"/>
      <c r="J102" s="244" t="s">
        <v>41</v>
      </c>
      <c r="K102" s="141"/>
      <c r="L102" s="143">
        <f>IF(F102="はい",VLOOKUP("基準1",基準選択肢C,2,FALSE),IF(I102="はい",VLOOKUP("基準1",基準選択肢C,2,FALSE),""))</f>
      </c>
      <c r="M102" s="143">
        <f>IF(F102="はい","基準1",IF(I102="はい","基準1",""))</f>
      </c>
    </row>
    <row r="103" spans="3:13" ht="81.75" customHeight="1">
      <c r="C103" s="517" t="s">
        <v>176</v>
      </c>
      <c r="D103" s="507"/>
      <c r="E103" s="242" t="s">
        <v>64</v>
      </c>
      <c r="F103" s="142"/>
      <c r="G103" s="244" t="s">
        <v>197</v>
      </c>
      <c r="H103" s="141"/>
      <c r="I103" s="142"/>
      <c r="J103" s="244" t="s">
        <v>197</v>
      </c>
      <c r="K103" s="141"/>
      <c r="L103" s="143">
        <f>IF(F103="はい",VLOOKUP("基準1と7",基準選択肢C,2,FALSE),IF(I103="はい",VLOOKUP("基準1と7",基準選択肢C,2,FALSE),""))</f>
      </c>
      <c r="M103" s="143">
        <f>IF(F103="はい","基準1と7",IF(I103="はい","基準1と7",""))</f>
      </c>
    </row>
    <row r="104" spans="3:13" ht="81.75" customHeight="1">
      <c r="C104" s="508"/>
      <c r="D104" s="509"/>
      <c r="E104" s="242" t="s">
        <v>65</v>
      </c>
      <c r="F104" s="142"/>
      <c r="G104" s="244" t="s">
        <v>197</v>
      </c>
      <c r="H104" s="141"/>
      <c r="I104" s="142"/>
      <c r="J104" s="244" t="s">
        <v>197</v>
      </c>
      <c r="K104" s="141"/>
      <c r="L104" s="143">
        <f>IF(F104="はい",VLOOKUP("基準1",基準選択肢C,2,FALSE),IF(I104="はい",VLOOKUP("基準1",基準選択肢C,2,FALSE),""))</f>
      </c>
      <c r="M104" s="143">
        <f>IF(F104="はい","基準1",IF(I104="はい","基準1",""))</f>
      </c>
    </row>
    <row r="105" spans="3:13" ht="79.5" customHeight="1">
      <c r="C105" s="518" t="s">
        <v>221</v>
      </c>
      <c r="D105" s="511"/>
      <c r="E105" s="242" t="s">
        <v>64</v>
      </c>
      <c r="F105" s="141"/>
      <c r="G105" s="245" t="s">
        <v>10</v>
      </c>
      <c r="H105" s="141"/>
      <c r="I105" s="141"/>
      <c r="J105" s="245" t="s">
        <v>10</v>
      </c>
      <c r="K105" s="141"/>
      <c r="L105" s="143">
        <f>IF(M105="","",VLOOKUP(M105,基準選択肢C,2))</f>
      </c>
      <c r="M105" s="143">
        <f>IF(AND(H105=K105,H105=""),"",IF(AND(H105=K105,H105="寄附講座（親講座）の受入をしている"),"基準1",IF(AND(H105="",K105="寄附講座（親講座）の受入をしている"),"基準1",IF(AND(K105="",H105="寄附講座（親講座）の受入をしている"),"基準1","基準1と7"))))</f>
      </c>
    </row>
    <row r="106" spans="3:13" ht="79.5" customHeight="1">
      <c r="C106" s="364"/>
      <c r="D106" s="366"/>
      <c r="E106" s="242" t="s">
        <v>65</v>
      </c>
      <c r="F106" s="144"/>
      <c r="G106" s="243" t="s">
        <v>10</v>
      </c>
      <c r="H106" s="141"/>
      <c r="I106" s="144"/>
      <c r="J106" s="243" t="s">
        <v>10</v>
      </c>
      <c r="K106" s="141"/>
      <c r="L106" s="143">
        <f>IF(M106="","",VLOOKUP(M106,基準選択肢C,2))</f>
      </c>
      <c r="M106" s="143">
        <f>IF(F106="はい","基準1",IF(I106="はい","基準1",""))</f>
      </c>
    </row>
    <row r="107" spans="3:12" ht="19.5" customHeight="1">
      <c r="C107" s="129"/>
      <c r="D107" s="130"/>
      <c r="E107" s="130"/>
      <c r="F107" s="145"/>
      <c r="G107" s="129"/>
      <c r="H107" s="146"/>
      <c r="I107" s="146"/>
      <c r="J107" s="146"/>
      <c r="K107" s="146"/>
      <c r="L107" s="146"/>
    </row>
    <row r="108" spans="4:12" ht="31.5" customHeight="1">
      <c r="D108" s="195" t="s">
        <v>151</v>
      </c>
      <c r="E108" s="138" t="s">
        <v>101</v>
      </c>
      <c r="F108" s="530">
        <f>IF(F17="","",F17)</f>
      </c>
      <c r="G108" s="531"/>
      <c r="H108" s="531"/>
      <c r="I108" s="531"/>
      <c r="J108" s="531"/>
      <c r="K108" s="531"/>
      <c r="L108" s="532"/>
    </row>
    <row r="109" spans="4:5" ht="19.5" customHeight="1">
      <c r="D109" s="128"/>
      <c r="E109" s="128"/>
    </row>
    <row r="110" spans="3:13" ht="21" customHeight="1">
      <c r="C110" s="495" t="s">
        <v>3</v>
      </c>
      <c r="D110" s="496"/>
      <c r="E110" s="497"/>
      <c r="F110" s="528" t="s">
        <v>25</v>
      </c>
      <c r="G110" s="533"/>
      <c r="H110" s="529"/>
      <c r="I110" s="528" t="s">
        <v>26</v>
      </c>
      <c r="J110" s="533"/>
      <c r="K110" s="529"/>
      <c r="L110" s="526" t="s">
        <v>20</v>
      </c>
      <c r="M110" s="497"/>
    </row>
    <row r="111" spans="3:13" ht="21" customHeight="1">
      <c r="C111" s="498"/>
      <c r="D111" s="499"/>
      <c r="E111" s="500"/>
      <c r="F111" s="526" t="s">
        <v>13</v>
      </c>
      <c r="G111" s="528" t="s">
        <v>27</v>
      </c>
      <c r="H111" s="529"/>
      <c r="I111" s="526" t="s">
        <v>13</v>
      </c>
      <c r="J111" s="528" t="s">
        <v>27</v>
      </c>
      <c r="K111" s="529"/>
      <c r="L111" s="534"/>
      <c r="M111" s="500"/>
    </row>
    <row r="112" spans="3:13" ht="52.5" customHeight="1">
      <c r="C112" s="501"/>
      <c r="D112" s="502"/>
      <c r="E112" s="503"/>
      <c r="F112" s="527"/>
      <c r="G112" s="528" t="s">
        <v>5</v>
      </c>
      <c r="H112" s="529"/>
      <c r="I112" s="527"/>
      <c r="J112" s="528" t="s">
        <v>5</v>
      </c>
      <c r="K112" s="529"/>
      <c r="L112" s="535"/>
      <c r="M112" s="503"/>
    </row>
    <row r="113" spans="3:13" ht="54" customHeight="1">
      <c r="C113" s="510" t="s">
        <v>224</v>
      </c>
      <c r="D113" s="515"/>
      <c r="E113" s="430"/>
      <c r="F113" s="417"/>
      <c r="G113" s="243" t="s">
        <v>9</v>
      </c>
      <c r="H113" s="139">
        <f>IF(F113="はい","寄附金","")</f>
      </c>
      <c r="I113" s="417"/>
      <c r="J113" s="243" t="s">
        <v>9</v>
      </c>
      <c r="K113" s="139">
        <f>IF(I113="はい","寄附金","")</f>
      </c>
      <c r="L113" s="523">
        <f>IF(F113="はい",VLOOKUP("基準1",基準選択肢C,2,FALSE),IF(I113="はい",VLOOKUP("基準1",基準選択肢C,2,FALSE),""))</f>
      </c>
      <c r="M113" s="523">
        <f>IF(F113="はい","基準1",IF(I113="はい","基準1",""))</f>
      </c>
    </row>
    <row r="114" spans="3:13" ht="54" customHeight="1">
      <c r="C114" s="512"/>
      <c r="D114" s="516"/>
      <c r="E114" s="433"/>
      <c r="F114" s="439"/>
      <c r="G114" s="243" t="s">
        <v>158</v>
      </c>
      <c r="H114" s="140"/>
      <c r="I114" s="439"/>
      <c r="J114" s="243" t="s">
        <v>158</v>
      </c>
      <c r="K114" s="140"/>
      <c r="L114" s="525"/>
      <c r="M114" s="525"/>
    </row>
    <row r="115" spans="3:13" ht="48.75" customHeight="1">
      <c r="C115" s="510" t="s">
        <v>174</v>
      </c>
      <c r="D115" s="511"/>
      <c r="E115" s="521" t="s">
        <v>64</v>
      </c>
      <c r="F115" s="417"/>
      <c r="G115" s="243" t="s">
        <v>11</v>
      </c>
      <c r="H115" s="141"/>
      <c r="I115" s="417"/>
      <c r="J115" s="243" t="s">
        <v>11</v>
      </c>
      <c r="K115" s="141"/>
      <c r="L115" s="523">
        <f>IF(AND($F115="はい",$H116="有"),VLOOKUP("基準1と7",基準選択肢C,2,FALSE),IF(AND($I115="はい",$K116="有"),VLOOKUP("基準1と7",基準選択肢C,2,FALSE),IF($F115="はい",VLOOKUP("基準1",基準選択肢C,2,FALSE),IF($I115="はい",VLOOKUP("基準1",基準選択肢C,2,FALSE),""))))</f>
      </c>
      <c r="M115" s="523">
        <f>IF(AND($F115="はい",$H116="有"),"基準1と7",IF(AND($I115="はい",$K116="有"),"基準1と7",IF($F115="はい","基準1",IF($I115="はい","基準1",""))))</f>
      </c>
    </row>
    <row r="116" spans="3:13" ht="48.75" customHeight="1">
      <c r="C116" s="512"/>
      <c r="D116" s="513"/>
      <c r="E116" s="522"/>
      <c r="F116" s="514"/>
      <c r="G116" s="244" t="s">
        <v>12</v>
      </c>
      <c r="H116" s="141"/>
      <c r="I116" s="514"/>
      <c r="J116" s="244" t="s">
        <v>12</v>
      </c>
      <c r="K116" s="141"/>
      <c r="L116" s="524"/>
      <c r="M116" s="524"/>
    </row>
    <row r="117" spans="3:13" ht="48.75" customHeight="1">
      <c r="C117" s="431"/>
      <c r="D117" s="433"/>
      <c r="E117" s="521" t="s">
        <v>65</v>
      </c>
      <c r="F117" s="417"/>
      <c r="G117" s="243" t="s">
        <v>11</v>
      </c>
      <c r="H117" s="141"/>
      <c r="I117" s="417"/>
      <c r="J117" s="243" t="s">
        <v>11</v>
      </c>
      <c r="K117" s="141"/>
      <c r="L117" s="523">
        <f>IF(F117="はい",VLOOKUP("基準1",基準選択肢C,2,FALSE),IF(I117="はい",VLOOKUP("基準1",基準選択肢C,2,FALSE),""))</f>
      </c>
      <c r="M117" s="523">
        <f>IF(F117="はい","基準1",IF(I117="はい","基準1",""))</f>
      </c>
    </row>
    <row r="118" spans="3:13" ht="48.75" customHeight="1">
      <c r="C118" s="364"/>
      <c r="D118" s="366"/>
      <c r="E118" s="522"/>
      <c r="F118" s="514"/>
      <c r="G118" s="244" t="s">
        <v>12</v>
      </c>
      <c r="H118" s="141"/>
      <c r="I118" s="514"/>
      <c r="J118" s="244" t="s">
        <v>12</v>
      </c>
      <c r="K118" s="141"/>
      <c r="L118" s="524"/>
      <c r="M118" s="524"/>
    </row>
    <row r="119" spans="3:13" ht="54" customHeight="1">
      <c r="C119" s="506" t="s">
        <v>175</v>
      </c>
      <c r="D119" s="507"/>
      <c r="E119" s="521" t="s">
        <v>64</v>
      </c>
      <c r="F119" s="417"/>
      <c r="G119" s="244" t="s">
        <v>177</v>
      </c>
      <c r="H119" s="141"/>
      <c r="I119" s="417"/>
      <c r="J119" s="244" t="s">
        <v>177</v>
      </c>
      <c r="K119" s="141"/>
      <c r="L119" s="523">
        <f>IF(OR(H120&gt;=2500000,K120&gt;=2500000),VLOOKUP("基準1と7",基準選択肢C,2),IF(OR(H120&gt;=1000000,K120&gt;=1000000),VLOOKUP("基準1",基準選択肢C,2),""))</f>
      </c>
      <c r="M119" s="523">
        <f>IF(OR(H120&gt;=2500000,K120&gt;=2500000),"基準1と7",IF(OR(H120&gt;=1000000,K120&gt;=1000000),"基準1",""))</f>
      </c>
    </row>
    <row r="120" spans="3:13" ht="48.75" customHeight="1">
      <c r="C120" s="519"/>
      <c r="D120" s="520"/>
      <c r="E120" s="522"/>
      <c r="F120" s="514"/>
      <c r="G120" s="243" t="s">
        <v>158</v>
      </c>
      <c r="H120" s="140"/>
      <c r="I120" s="514"/>
      <c r="J120" s="243" t="s">
        <v>158</v>
      </c>
      <c r="K120" s="140"/>
      <c r="L120" s="524"/>
      <c r="M120" s="524"/>
    </row>
    <row r="121" spans="3:13" ht="54" customHeight="1">
      <c r="C121" s="519"/>
      <c r="D121" s="520"/>
      <c r="E121" s="521" t="s">
        <v>65</v>
      </c>
      <c r="F121" s="417"/>
      <c r="G121" s="244" t="s">
        <v>177</v>
      </c>
      <c r="H121" s="141"/>
      <c r="I121" s="417"/>
      <c r="J121" s="244" t="s">
        <v>177</v>
      </c>
      <c r="K121" s="141"/>
      <c r="L121" s="523">
        <f>IF(F121="はい",VLOOKUP("基準1",基準選択肢C,2,FALSE),IF(I121="はい",VLOOKUP("基準1",基準選択肢C,2,FALSE),""))</f>
      </c>
      <c r="M121" s="523">
        <f>IF(F121="はい","基準1",IF(I121="はい","基準1",""))</f>
      </c>
    </row>
    <row r="122" spans="3:13" ht="48.75" customHeight="1">
      <c r="C122" s="508"/>
      <c r="D122" s="509"/>
      <c r="E122" s="522"/>
      <c r="F122" s="514"/>
      <c r="G122" s="243" t="s">
        <v>158</v>
      </c>
      <c r="H122" s="140"/>
      <c r="I122" s="514"/>
      <c r="J122" s="243" t="s">
        <v>158</v>
      </c>
      <c r="K122" s="140"/>
      <c r="L122" s="524"/>
      <c r="M122" s="524"/>
    </row>
    <row r="123" spans="3:13" ht="78.75" customHeight="1">
      <c r="C123" s="506" t="s">
        <v>188</v>
      </c>
      <c r="D123" s="507"/>
      <c r="E123" s="242" t="s">
        <v>64</v>
      </c>
      <c r="F123" s="142"/>
      <c r="G123" s="244" t="s">
        <v>41</v>
      </c>
      <c r="H123" s="141"/>
      <c r="I123" s="142"/>
      <c r="J123" s="244" t="s">
        <v>41</v>
      </c>
      <c r="K123" s="141"/>
      <c r="L123" s="143">
        <f>IF(F123="はい",VLOOKUP("基準1と7",基準選択肢C,2,FALSE),IF(I123="はい",VLOOKUP("基準1と7",基準選択肢C,2,FALSE),""))</f>
      </c>
      <c r="M123" s="143">
        <f>IF(F123="はい","基準1と7",IF(I123="はい","基準1と7",""))</f>
      </c>
    </row>
    <row r="124" spans="3:13" ht="78.75" customHeight="1">
      <c r="C124" s="508"/>
      <c r="D124" s="509"/>
      <c r="E124" s="242" t="s">
        <v>65</v>
      </c>
      <c r="F124" s="142"/>
      <c r="G124" s="244" t="s">
        <v>41</v>
      </c>
      <c r="H124" s="141"/>
      <c r="I124" s="142"/>
      <c r="J124" s="244" t="s">
        <v>41</v>
      </c>
      <c r="K124" s="141"/>
      <c r="L124" s="143">
        <f>IF(F124="はい",VLOOKUP("基準1",基準選択肢C,2,FALSE),IF(I124="はい",VLOOKUP("基準1",基準選択肢C,2,FALSE),""))</f>
      </c>
      <c r="M124" s="143">
        <f>IF(F124="はい","基準1",IF(I124="はい","基準1",""))</f>
      </c>
    </row>
    <row r="125" spans="3:13" ht="81.75" customHeight="1">
      <c r="C125" s="517" t="s">
        <v>176</v>
      </c>
      <c r="D125" s="507"/>
      <c r="E125" s="242" t="s">
        <v>64</v>
      </c>
      <c r="F125" s="142"/>
      <c r="G125" s="244" t="s">
        <v>197</v>
      </c>
      <c r="H125" s="141"/>
      <c r="I125" s="142"/>
      <c r="J125" s="244" t="s">
        <v>197</v>
      </c>
      <c r="K125" s="141"/>
      <c r="L125" s="143">
        <f>IF(F125="はい",VLOOKUP("基準1と7",基準選択肢C,2,FALSE),IF(I125="はい",VLOOKUP("基準1と7",基準選択肢C,2,FALSE),""))</f>
      </c>
      <c r="M125" s="143">
        <f>IF(F125="はい","基準1と7",IF(I125="はい","基準1と7",""))</f>
      </c>
    </row>
    <row r="126" spans="3:13" ht="81.75" customHeight="1">
      <c r="C126" s="508"/>
      <c r="D126" s="509"/>
      <c r="E126" s="242" t="s">
        <v>65</v>
      </c>
      <c r="F126" s="142"/>
      <c r="G126" s="244" t="s">
        <v>197</v>
      </c>
      <c r="H126" s="141"/>
      <c r="I126" s="142"/>
      <c r="J126" s="244" t="s">
        <v>197</v>
      </c>
      <c r="K126" s="141"/>
      <c r="L126" s="143">
        <f>IF(F126="はい",VLOOKUP("基準1",基準選択肢C,2,FALSE),IF(I126="はい",VLOOKUP("基準1",基準選択肢C,2,FALSE),""))</f>
      </c>
      <c r="M126" s="143">
        <f>IF(F126="はい","基準1",IF(I126="はい","基準1",""))</f>
      </c>
    </row>
    <row r="127" spans="3:13" ht="79.5" customHeight="1">
      <c r="C127" s="518" t="s">
        <v>221</v>
      </c>
      <c r="D127" s="511"/>
      <c r="E127" s="242" t="s">
        <v>64</v>
      </c>
      <c r="F127" s="141"/>
      <c r="G127" s="245" t="s">
        <v>10</v>
      </c>
      <c r="H127" s="141"/>
      <c r="I127" s="141"/>
      <c r="J127" s="245" t="s">
        <v>10</v>
      </c>
      <c r="K127" s="141"/>
      <c r="L127" s="143">
        <f>IF(M127="","",VLOOKUP(M127,基準選択肢C,2))</f>
      </c>
      <c r="M127" s="143">
        <f>IF(AND(H127=K127,H127=""),"",IF(AND(H127=K127,H127="寄附講座（親講座）の受入をしている"),"基準1",IF(AND(H127="",K127="寄附講座（親講座）の受入をしている"),"基準1",IF(AND(K127="",H127="寄附講座（親講座）の受入をしている"),"基準1","基準1と7"))))</f>
      </c>
    </row>
    <row r="128" spans="3:13" ht="79.5" customHeight="1">
      <c r="C128" s="364"/>
      <c r="D128" s="366"/>
      <c r="E128" s="242" t="s">
        <v>65</v>
      </c>
      <c r="F128" s="144"/>
      <c r="G128" s="243" t="s">
        <v>10</v>
      </c>
      <c r="H128" s="141"/>
      <c r="I128" s="144"/>
      <c r="J128" s="243" t="s">
        <v>10</v>
      </c>
      <c r="K128" s="141"/>
      <c r="L128" s="143">
        <f>IF(M128="","",VLOOKUP(M128,基準選択肢C,2))</f>
      </c>
      <c r="M128" s="143">
        <f>IF(F128="はい","基準1",IF(I128="はい","基準1",""))</f>
      </c>
    </row>
    <row r="129" spans="3:12" ht="10.5" customHeight="1">
      <c r="C129" s="129"/>
      <c r="D129" s="130"/>
      <c r="E129" s="130"/>
      <c r="F129" s="145"/>
      <c r="G129" s="129"/>
      <c r="H129" s="146"/>
      <c r="I129" s="146"/>
      <c r="J129" s="146"/>
      <c r="K129" s="146"/>
      <c r="L129" s="146"/>
    </row>
  </sheetData>
  <sheetProtection sheet="1" formatCells="0" selectLockedCells="1"/>
  <mergeCells count="225">
    <mergeCell ref="M113:M114"/>
    <mergeCell ref="M115:M116"/>
    <mergeCell ref="M117:M118"/>
    <mergeCell ref="M119:M120"/>
    <mergeCell ref="M121:M122"/>
    <mergeCell ref="M69:M70"/>
    <mergeCell ref="M71:M72"/>
    <mergeCell ref="M73:M74"/>
    <mergeCell ref="M75:M76"/>
    <mergeCell ref="M77:M78"/>
    <mergeCell ref="M47:M48"/>
    <mergeCell ref="M49:M50"/>
    <mergeCell ref="M51:M52"/>
    <mergeCell ref="M53:M54"/>
    <mergeCell ref="M55:M56"/>
    <mergeCell ref="M99:M100"/>
    <mergeCell ref="M91:M92"/>
    <mergeCell ref="M93:M94"/>
    <mergeCell ref="M95:M96"/>
    <mergeCell ref="M97:M98"/>
    <mergeCell ref="I27:I28"/>
    <mergeCell ref="I31:I32"/>
    <mergeCell ref="I33:I34"/>
    <mergeCell ref="L29:L30"/>
    <mergeCell ref="M27:M28"/>
    <mergeCell ref="M29:M30"/>
    <mergeCell ref="M31:M32"/>
    <mergeCell ref="M33:M34"/>
    <mergeCell ref="C39:D40"/>
    <mergeCell ref="L27:L28"/>
    <mergeCell ref="C31:D34"/>
    <mergeCell ref="E31:E32"/>
    <mergeCell ref="L31:L32"/>
    <mergeCell ref="E33:E34"/>
    <mergeCell ref="L33:L34"/>
    <mergeCell ref="F27:F28"/>
    <mergeCell ref="F31:F32"/>
    <mergeCell ref="F33:F34"/>
    <mergeCell ref="C25:E26"/>
    <mergeCell ref="L22:M24"/>
    <mergeCell ref="M25:M26"/>
    <mergeCell ref="C35:D36"/>
    <mergeCell ref="C37:D38"/>
    <mergeCell ref="F29:F30"/>
    <mergeCell ref="I29:I30"/>
    <mergeCell ref="E27:E28"/>
    <mergeCell ref="E29:E30"/>
    <mergeCell ref="C27:D30"/>
    <mergeCell ref="I25:I26"/>
    <mergeCell ref="L25:L26"/>
    <mergeCell ref="F23:F24"/>
    <mergeCell ref="G23:H23"/>
    <mergeCell ref="I23:I24"/>
    <mergeCell ref="J23:K23"/>
    <mergeCell ref="C7:C8"/>
    <mergeCell ref="J11:L11"/>
    <mergeCell ref="C19:D19"/>
    <mergeCell ref="F22:H22"/>
    <mergeCell ref="I22:K22"/>
    <mergeCell ref="F20:L20"/>
    <mergeCell ref="C22:E24"/>
    <mergeCell ref="G24:H24"/>
    <mergeCell ref="J24:K24"/>
    <mergeCell ref="J5:K5"/>
    <mergeCell ref="J6:K6"/>
    <mergeCell ref="C13:D17"/>
    <mergeCell ref="F13:H13"/>
    <mergeCell ref="I13:L13"/>
    <mergeCell ref="F14:H14"/>
    <mergeCell ref="I14:L14"/>
    <mergeCell ref="F17:H17"/>
    <mergeCell ref="I17:L17"/>
    <mergeCell ref="F15:H15"/>
    <mergeCell ref="G46:H46"/>
    <mergeCell ref="J46:K46"/>
    <mergeCell ref="L44:M46"/>
    <mergeCell ref="J7:K7"/>
    <mergeCell ref="J8:K8"/>
    <mergeCell ref="D7:H8"/>
    <mergeCell ref="F16:H16"/>
    <mergeCell ref="I15:L15"/>
    <mergeCell ref="I16:L16"/>
    <mergeCell ref="F25:F26"/>
    <mergeCell ref="I51:I52"/>
    <mergeCell ref="L51:L52"/>
    <mergeCell ref="C47:E48"/>
    <mergeCell ref="F42:L42"/>
    <mergeCell ref="F44:H44"/>
    <mergeCell ref="I44:K44"/>
    <mergeCell ref="F45:F46"/>
    <mergeCell ref="G45:H45"/>
    <mergeCell ref="I45:I46"/>
    <mergeCell ref="J45:K45"/>
    <mergeCell ref="F47:F48"/>
    <mergeCell ref="I47:I48"/>
    <mergeCell ref="L47:L48"/>
    <mergeCell ref="C49:D52"/>
    <mergeCell ref="E49:E50"/>
    <mergeCell ref="F49:F50"/>
    <mergeCell ref="I49:I50"/>
    <mergeCell ref="L49:L50"/>
    <mergeCell ref="E51:E52"/>
    <mergeCell ref="F51:F52"/>
    <mergeCell ref="C53:D56"/>
    <mergeCell ref="E53:E54"/>
    <mergeCell ref="F53:F54"/>
    <mergeCell ref="I53:I54"/>
    <mergeCell ref="L53:L54"/>
    <mergeCell ref="E55:E56"/>
    <mergeCell ref="F55:F56"/>
    <mergeCell ref="I55:I56"/>
    <mergeCell ref="L55:L56"/>
    <mergeCell ref="C57:D58"/>
    <mergeCell ref="C59:D60"/>
    <mergeCell ref="C61:D62"/>
    <mergeCell ref="F64:L64"/>
    <mergeCell ref="F66:H66"/>
    <mergeCell ref="I66:K66"/>
    <mergeCell ref="L66:M68"/>
    <mergeCell ref="C69:E70"/>
    <mergeCell ref="F67:F68"/>
    <mergeCell ref="G67:H67"/>
    <mergeCell ref="I67:I68"/>
    <mergeCell ref="J67:K67"/>
    <mergeCell ref="G68:H68"/>
    <mergeCell ref="J68:K68"/>
    <mergeCell ref="F69:F70"/>
    <mergeCell ref="I69:I70"/>
    <mergeCell ref="L69:L70"/>
    <mergeCell ref="C71:D74"/>
    <mergeCell ref="E71:E72"/>
    <mergeCell ref="F71:F72"/>
    <mergeCell ref="I71:I72"/>
    <mergeCell ref="L71:L72"/>
    <mergeCell ref="E73:E74"/>
    <mergeCell ref="F73:F74"/>
    <mergeCell ref="I73:I74"/>
    <mergeCell ref="L73:L74"/>
    <mergeCell ref="C75:D78"/>
    <mergeCell ref="E75:E76"/>
    <mergeCell ref="F75:F76"/>
    <mergeCell ref="I75:I76"/>
    <mergeCell ref="L75:L76"/>
    <mergeCell ref="E77:E78"/>
    <mergeCell ref="F77:F78"/>
    <mergeCell ref="I77:I78"/>
    <mergeCell ref="L77:L78"/>
    <mergeCell ref="C79:D80"/>
    <mergeCell ref="C81:D82"/>
    <mergeCell ref="C83:D84"/>
    <mergeCell ref="F86:L86"/>
    <mergeCell ref="F88:H88"/>
    <mergeCell ref="I88:K88"/>
    <mergeCell ref="L88:M90"/>
    <mergeCell ref="C91:E92"/>
    <mergeCell ref="F89:F90"/>
    <mergeCell ref="G89:H89"/>
    <mergeCell ref="I89:I90"/>
    <mergeCell ref="J89:K89"/>
    <mergeCell ref="G90:H90"/>
    <mergeCell ref="J90:K90"/>
    <mergeCell ref="F91:F92"/>
    <mergeCell ref="I91:I92"/>
    <mergeCell ref="L91:L92"/>
    <mergeCell ref="C93:D96"/>
    <mergeCell ref="E93:E94"/>
    <mergeCell ref="F93:F94"/>
    <mergeCell ref="I93:I94"/>
    <mergeCell ref="L93:L94"/>
    <mergeCell ref="E95:E96"/>
    <mergeCell ref="F95:F96"/>
    <mergeCell ref="I95:I96"/>
    <mergeCell ref="L95:L96"/>
    <mergeCell ref="C97:D100"/>
    <mergeCell ref="E97:E98"/>
    <mergeCell ref="F97:F98"/>
    <mergeCell ref="I97:I98"/>
    <mergeCell ref="L97:L98"/>
    <mergeCell ref="E99:E100"/>
    <mergeCell ref="F99:F100"/>
    <mergeCell ref="I99:I100"/>
    <mergeCell ref="L99:L100"/>
    <mergeCell ref="C103:D104"/>
    <mergeCell ref="C105:D106"/>
    <mergeCell ref="F108:L108"/>
    <mergeCell ref="F110:H110"/>
    <mergeCell ref="I110:K110"/>
    <mergeCell ref="L110:M112"/>
    <mergeCell ref="F111:F112"/>
    <mergeCell ref="G111:H111"/>
    <mergeCell ref="L119:L120"/>
    <mergeCell ref="I111:I112"/>
    <mergeCell ref="J111:K111"/>
    <mergeCell ref="G112:H112"/>
    <mergeCell ref="J112:K112"/>
    <mergeCell ref="L115:L116"/>
    <mergeCell ref="L121:L122"/>
    <mergeCell ref="F113:F114"/>
    <mergeCell ref="I113:I114"/>
    <mergeCell ref="L113:L114"/>
    <mergeCell ref="E115:E116"/>
    <mergeCell ref="F115:F116"/>
    <mergeCell ref="E117:E118"/>
    <mergeCell ref="F117:F118"/>
    <mergeCell ref="I117:I118"/>
    <mergeCell ref="L117:L118"/>
    <mergeCell ref="C125:D126"/>
    <mergeCell ref="C127:D128"/>
    <mergeCell ref="C119:D122"/>
    <mergeCell ref="E119:E120"/>
    <mergeCell ref="F119:F120"/>
    <mergeCell ref="I119:I120"/>
    <mergeCell ref="E121:E122"/>
    <mergeCell ref="F121:F122"/>
    <mergeCell ref="I121:I122"/>
    <mergeCell ref="C44:E46"/>
    <mergeCell ref="C66:E68"/>
    <mergeCell ref="C88:E90"/>
    <mergeCell ref="C110:E112"/>
    <mergeCell ref="J4:K4"/>
    <mergeCell ref="C123:D124"/>
    <mergeCell ref="C115:D118"/>
    <mergeCell ref="I115:I116"/>
    <mergeCell ref="C113:E114"/>
    <mergeCell ref="C101:D102"/>
  </mergeCells>
  <conditionalFormatting sqref="G27">
    <cfRule type="expression" priority="692" dxfId="0">
      <formula>F27="いいえ"</formula>
    </cfRule>
  </conditionalFormatting>
  <conditionalFormatting sqref="G28">
    <cfRule type="expression" priority="685" dxfId="0">
      <formula>F27="いいえ"</formula>
    </cfRule>
  </conditionalFormatting>
  <conditionalFormatting sqref="G31">
    <cfRule type="expression" priority="691" dxfId="0">
      <formula>F31="いいえ"</formula>
    </cfRule>
  </conditionalFormatting>
  <conditionalFormatting sqref="G32">
    <cfRule type="expression" priority="682" dxfId="0">
      <formula>F31="いいえ"</formula>
    </cfRule>
  </conditionalFormatting>
  <conditionalFormatting sqref="G36">
    <cfRule type="expression" priority="690" dxfId="0">
      <formula>F36="いいえ"</formula>
    </cfRule>
  </conditionalFormatting>
  <conditionalFormatting sqref="G37">
    <cfRule type="expression" priority="681" dxfId="0">
      <formula>F37="いいえ"</formula>
    </cfRule>
  </conditionalFormatting>
  <conditionalFormatting sqref="G39">
    <cfRule type="expression" priority="680" dxfId="0">
      <formula>F39="いいえ"</formula>
    </cfRule>
  </conditionalFormatting>
  <conditionalFormatting sqref="G25">
    <cfRule type="expression" priority="679" dxfId="0">
      <formula>F25="いいえ"</formula>
    </cfRule>
  </conditionalFormatting>
  <conditionalFormatting sqref="G26">
    <cfRule type="expression" priority="678" dxfId="0">
      <formula>F25="いいえ"</formula>
    </cfRule>
  </conditionalFormatting>
  <conditionalFormatting sqref="J27">
    <cfRule type="expression" priority="671" dxfId="0">
      <formula>I27="いいえ"</formula>
    </cfRule>
  </conditionalFormatting>
  <conditionalFormatting sqref="J28">
    <cfRule type="expression" priority="669" dxfId="0">
      <formula>I27="いいえ"</formula>
    </cfRule>
  </conditionalFormatting>
  <conditionalFormatting sqref="J36">
    <cfRule type="expression" priority="670" dxfId="0">
      <formula>I36="いいえ"</formula>
    </cfRule>
  </conditionalFormatting>
  <conditionalFormatting sqref="J32">
    <cfRule type="expression" priority="666" dxfId="0">
      <formula>I31="いいえ"</formula>
    </cfRule>
  </conditionalFormatting>
  <conditionalFormatting sqref="J37">
    <cfRule type="expression" priority="665" dxfId="0">
      <formula>I37="いいえ"</formula>
    </cfRule>
  </conditionalFormatting>
  <conditionalFormatting sqref="J39">
    <cfRule type="expression" priority="664" dxfId="0">
      <formula>I39="いいえ"</formula>
    </cfRule>
  </conditionalFormatting>
  <conditionalFormatting sqref="J25">
    <cfRule type="expression" priority="663" dxfId="0">
      <formula>I25="いいえ"</formula>
    </cfRule>
  </conditionalFormatting>
  <conditionalFormatting sqref="J26">
    <cfRule type="expression" priority="662" dxfId="0">
      <formula>I25="いいえ"</formula>
    </cfRule>
  </conditionalFormatting>
  <conditionalFormatting sqref="L25:M25">
    <cfRule type="expression" priority="651" dxfId="38">
      <formula>L25&lt;&gt;""</formula>
    </cfRule>
    <cfRule type="expression" priority="652" dxfId="55">
      <formula>$I25="はい"</formula>
    </cfRule>
    <cfRule type="expression" priority="653" dxfId="55">
      <formula>$F25="はい"</formula>
    </cfRule>
    <cfRule type="expression" priority="654" dxfId="0">
      <formula>$F25=$I25</formula>
    </cfRule>
  </conditionalFormatting>
  <conditionalFormatting sqref="L27:M27 L29:M29 L35:M40">
    <cfRule type="expression" priority="637" dxfId="38">
      <formula>L27&lt;&gt;""</formula>
    </cfRule>
    <cfRule type="expression" priority="638" dxfId="55">
      <formula>$F27="はい"</formula>
    </cfRule>
    <cfRule type="expression" priority="639" dxfId="55">
      <formula>$I27="はい"</formula>
    </cfRule>
    <cfRule type="expression" priority="640" dxfId="0">
      <formula>$F27=$I27</formula>
    </cfRule>
  </conditionalFormatting>
  <conditionalFormatting sqref="F13:I13 F14:H17">
    <cfRule type="expression" priority="636" dxfId="0">
      <formula>$F13=""</formula>
    </cfRule>
  </conditionalFormatting>
  <conditionalFormatting sqref="F13:I13 F14:H17">
    <cfRule type="expression" priority="635" dxfId="0">
      <formula>$F13="なし"</formula>
    </cfRule>
  </conditionalFormatting>
  <conditionalFormatting sqref="L5:L6">
    <cfRule type="expression" priority="634" dxfId="0">
      <formula>L5=""</formula>
    </cfRule>
  </conditionalFormatting>
  <conditionalFormatting sqref="J31">
    <cfRule type="expression" priority="633" dxfId="0">
      <formula>I31="いいえ"</formula>
    </cfRule>
  </conditionalFormatting>
  <conditionalFormatting sqref="G33">
    <cfRule type="expression" priority="629" dxfId="0">
      <formula>F33="いいえ"</formula>
    </cfRule>
  </conditionalFormatting>
  <conditionalFormatting sqref="G34">
    <cfRule type="expression" priority="626" dxfId="0">
      <formula>F33="いいえ"</formula>
    </cfRule>
  </conditionalFormatting>
  <conditionalFormatting sqref="J34">
    <cfRule type="expression" priority="624" dxfId="0">
      <formula>I33="いいえ"</formula>
    </cfRule>
  </conditionalFormatting>
  <conditionalFormatting sqref="L33:M33">
    <cfRule type="expression" priority="618" dxfId="38">
      <formula>L33&lt;&gt;""</formula>
    </cfRule>
    <cfRule type="expression" priority="619" dxfId="55">
      <formula>$F33="はい"</formula>
    </cfRule>
    <cfRule type="expression" priority="620" dxfId="55">
      <formula>$I33="はい"</formula>
    </cfRule>
    <cfRule type="expression" priority="621" dxfId="0">
      <formula>$F33=$I33</formula>
    </cfRule>
  </conditionalFormatting>
  <conditionalFormatting sqref="J33">
    <cfRule type="expression" priority="617" dxfId="0">
      <formula>I33="いいえ"</formula>
    </cfRule>
  </conditionalFormatting>
  <conditionalFormatting sqref="G35">
    <cfRule type="expression" priority="612" dxfId="0">
      <formula>F35="いいえ"</formula>
    </cfRule>
  </conditionalFormatting>
  <conditionalFormatting sqref="J35">
    <cfRule type="expression" priority="609" dxfId="0">
      <formula>I35="いいえ"</formula>
    </cfRule>
  </conditionalFormatting>
  <conditionalFormatting sqref="G38">
    <cfRule type="expression" priority="596" dxfId="0">
      <formula>F38="いいえ"</formula>
    </cfRule>
  </conditionalFormatting>
  <conditionalFormatting sqref="J38">
    <cfRule type="expression" priority="593" dxfId="0">
      <formula>I38="いいえ"</formula>
    </cfRule>
  </conditionalFormatting>
  <conditionalFormatting sqref="L31:M31">
    <cfRule type="expression" priority="561" dxfId="38">
      <formula>L31&lt;&gt;""</formula>
    </cfRule>
    <cfRule type="expression" priority="562" dxfId="55">
      <formula>$F31="はい"</formula>
    </cfRule>
    <cfRule type="expression" priority="563" dxfId="55">
      <formula>$I31="はい"</formula>
    </cfRule>
    <cfRule type="expression" priority="564" dxfId="0">
      <formula>$F31=$I31</formula>
    </cfRule>
  </conditionalFormatting>
  <conditionalFormatting sqref="L7 F25:F40 I25:I40 F47:F62 I47:I62 F69:F84 I69:I84 F91:F106 I91:I106 F113:F128 I113:I128">
    <cfRule type="expression" priority="560" dxfId="2">
      <formula>F7=""</formula>
    </cfRule>
  </conditionalFormatting>
  <conditionalFormatting sqref="G29">
    <cfRule type="expression" priority="559" dxfId="0">
      <formula>F29="いいえ"</formula>
    </cfRule>
  </conditionalFormatting>
  <conditionalFormatting sqref="G30">
    <cfRule type="expression" priority="558" dxfId="0">
      <formula>F29="いいえ"</formula>
    </cfRule>
  </conditionalFormatting>
  <conditionalFormatting sqref="J29">
    <cfRule type="expression" priority="557" dxfId="0">
      <formula>I29="いいえ"</formula>
    </cfRule>
  </conditionalFormatting>
  <conditionalFormatting sqref="J30">
    <cfRule type="expression" priority="556" dxfId="0">
      <formula>I29="いいえ"</formula>
    </cfRule>
  </conditionalFormatting>
  <conditionalFormatting sqref="G40">
    <cfRule type="expression" priority="535" dxfId="0">
      <formula>F40="いいえ"</formula>
    </cfRule>
  </conditionalFormatting>
  <conditionalFormatting sqref="J40">
    <cfRule type="expression" priority="534" dxfId="0">
      <formula>I40="いいえ"</formula>
    </cfRule>
  </conditionalFormatting>
  <conditionalFormatting sqref="D7:H8">
    <cfRule type="expression" priority="525" dxfId="0">
      <formula>$D$7=""</formula>
    </cfRule>
  </conditionalFormatting>
  <conditionalFormatting sqref="I14:I17">
    <cfRule type="expression" priority="524" dxfId="0">
      <formula>$F14=""</formula>
    </cfRule>
  </conditionalFormatting>
  <conditionalFormatting sqref="I14:I17">
    <cfRule type="expression" priority="523" dxfId="0">
      <formula>$F14="なし"</formula>
    </cfRule>
  </conditionalFormatting>
  <conditionalFormatting sqref="G49">
    <cfRule type="expression" priority="522" dxfId="0">
      <formula>F49="いいえ"</formula>
    </cfRule>
  </conditionalFormatting>
  <conditionalFormatting sqref="G50">
    <cfRule type="expression" priority="517" dxfId="0">
      <formula>F49="いいえ"</formula>
    </cfRule>
  </conditionalFormatting>
  <conditionalFormatting sqref="G53">
    <cfRule type="expression" priority="521" dxfId="0">
      <formula>F53="いいえ"</formula>
    </cfRule>
  </conditionalFormatting>
  <conditionalFormatting sqref="G54">
    <cfRule type="expression" priority="516" dxfId="0">
      <formula>F53="いいえ"</formula>
    </cfRule>
  </conditionalFormatting>
  <conditionalFormatting sqref="G58">
    <cfRule type="expression" priority="520" dxfId="0">
      <formula>F58="いいえ"</formula>
    </cfRule>
  </conditionalFormatting>
  <conditionalFormatting sqref="G59">
    <cfRule type="expression" priority="515" dxfId="0">
      <formula>F59="いいえ"</formula>
    </cfRule>
  </conditionalFormatting>
  <conditionalFormatting sqref="G61">
    <cfRule type="expression" priority="514" dxfId="0">
      <formula>F61="いいえ"</formula>
    </cfRule>
  </conditionalFormatting>
  <conditionalFormatting sqref="G47">
    <cfRule type="expression" priority="513" dxfId="0">
      <formula>F47="いいえ"</formula>
    </cfRule>
  </conditionalFormatting>
  <conditionalFormatting sqref="G48">
    <cfRule type="expression" priority="512" dxfId="0">
      <formula>F47="いいえ"</formula>
    </cfRule>
  </conditionalFormatting>
  <conditionalFormatting sqref="J49">
    <cfRule type="expression" priority="508" dxfId="0">
      <formula>I49="いいえ"</formula>
    </cfRule>
  </conditionalFormatting>
  <conditionalFormatting sqref="J50">
    <cfRule type="expression" priority="506" dxfId="0">
      <formula>I49="いいえ"</formula>
    </cfRule>
  </conditionalFormatting>
  <conditionalFormatting sqref="J58">
    <cfRule type="expression" priority="507" dxfId="0">
      <formula>I58="いいえ"</formula>
    </cfRule>
  </conditionalFormatting>
  <conditionalFormatting sqref="J54">
    <cfRule type="expression" priority="505" dxfId="0">
      <formula>I53="いいえ"</formula>
    </cfRule>
  </conditionalFormatting>
  <conditionalFormatting sqref="J59">
    <cfRule type="expression" priority="504" dxfId="0">
      <formula>I59="いいえ"</formula>
    </cfRule>
  </conditionalFormatting>
  <conditionalFormatting sqref="J61">
    <cfRule type="expression" priority="503" dxfId="0">
      <formula>I61="いいえ"</formula>
    </cfRule>
  </conditionalFormatting>
  <conditionalFormatting sqref="J47">
    <cfRule type="expression" priority="502" dxfId="0">
      <formula>I47="いいえ"</formula>
    </cfRule>
  </conditionalFormatting>
  <conditionalFormatting sqref="J48">
    <cfRule type="expression" priority="501" dxfId="0">
      <formula>I47="いいえ"</formula>
    </cfRule>
  </conditionalFormatting>
  <conditionalFormatting sqref="L47:M47">
    <cfRule type="expression" priority="494" dxfId="38">
      <formula>L47&lt;&gt;""</formula>
    </cfRule>
    <cfRule type="expression" priority="495" dxfId="55">
      <formula>$I47="はい"</formula>
    </cfRule>
    <cfRule type="expression" priority="496" dxfId="55">
      <formula>$F47="はい"</formula>
    </cfRule>
    <cfRule type="expression" priority="497" dxfId="0">
      <formula>$F47=$I47</formula>
    </cfRule>
  </conditionalFormatting>
  <conditionalFormatting sqref="L49:M49 L51:M51 L57:M62">
    <cfRule type="expression" priority="488" dxfId="38">
      <formula>L49&lt;&gt;""</formula>
    </cfRule>
    <cfRule type="expression" priority="489" dxfId="55">
      <formula>$F49="はい"</formula>
    </cfRule>
    <cfRule type="expression" priority="490" dxfId="55">
      <formula>$I49="はい"</formula>
    </cfRule>
    <cfRule type="expression" priority="491" dxfId="0">
      <formula>$F49=$I49</formula>
    </cfRule>
  </conditionalFormatting>
  <conditionalFormatting sqref="J53">
    <cfRule type="expression" priority="487" dxfId="0">
      <formula>I53="いいえ"</formula>
    </cfRule>
  </conditionalFormatting>
  <conditionalFormatting sqref="G55">
    <cfRule type="expression" priority="486" dxfId="0">
      <formula>F55="いいえ"</formula>
    </cfRule>
  </conditionalFormatting>
  <conditionalFormatting sqref="G56">
    <cfRule type="expression" priority="485" dxfId="0">
      <formula>F55="いいえ"</formula>
    </cfRule>
  </conditionalFormatting>
  <conditionalFormatting sqref="J56">
    <cfRule type="expression" priority="484" dxfId="0">
      <formula>I55="いいえ"</formula>
    </cfRule>
  </conditionalFormatting>
  <conditionalFormatting sqref="L55:M55">
    <cfRule type="expression" priority="480" dxfId="38">
      <formula>L55&lt;&gt;""</formula>
    </cfRule>
    <cfRule type="expression" priority="481" dxfId="55">
      <formula>$F55="はい"</formula>
    </cfRule>
    <cfRule type="expression" priority="482" dxfId="55">
      <formula>$I55="はい"</formula>
    </cfRule>
    <cfRule type="expression" priority="483" dxfId="0">
      <formula>$F55=$I55</formula>
    </cfRule>
  </conditionalFormatting>
  <conditionalFormatting sqref="J55">
    <cfRule type="expression" priority="479" dxfId="0">
      <formula>I55="いいえ"</formula>
    </cfRule>
  </conditionalFormatting>
  <conditionalFormatting sqref="G57">
    <cfRule type="expression" priority="478" dxfId="0">
      <formula>F57="いいえ"</formula>
    </cfRule>
  </conditionalFormatting>
  <conditionalFormatting sqref="J57">
    <cfRule type="expression" priority="477" dxfId="0">
      <formula>I57="いいえ"</formula>
    </cfRule>
  </conditionalFormatting>
  <conditionalFormatting sqref="G60">
    <cfRule type="expression" priority="476" dxfId="0">
      <formula>F60="いいえ"</formula>
    </cfRule>
  </conditionalFormatting>
  <conditionalFormatting sqref="J60">
    <cfRule type="expression" priority="475" dxfId="0">
      <formula>I60="いいえ"</formula>
    </cfRule>
  </conditionalFormatting>
  <conditionalFormatting sqref="L53:M53">
    <cfRule type="expression" priority="455" dxfId="38">
      <formula>L53&lt;&gt;""</formula>
    </cfRule>
    <cfRule type="expression" priority="456" dxfId="55">
      <formula>$F53="はい"</formula>
    </cfRule>
    <cfRule type="expression" priority="457" dxfId="55">
      <formula>$I53="はい"</formula>
    </cfRule>
    <cfRule type="expression" priority="458" dxfId="0">
      <formula>$F53=$I53</formula>
    </cfRule>
  </conditionalFormatting>
  <conditionalFormatting sqref="G51">
    <cfRule type="expression" priority="454" dxfId="0">
      <formula>F51="いいえ"</formula>
    </cfRule>
  </conditionalFormatting>
  <conditionalFormatting sqref="G52">
    <cfRule type="expression" priority="453" dxfId="0">
      <formula>F51="いいえ"</formula>
    </cfRule>
  </conditionalFormatting>
  <conditionalFormatting sqref="J51">
    <cfRule type="expression" priority="452" dxfId="0">
      <formula>I51="いいえ"</formula>
    </cfRule>
  </conditionalFormatting>
  <conditionalFormatting sqref="J52">
    <cfRule type="expression" priority="451" dxfId="0">
      <formula>I51="いいえ"</formula>
    </cfRule>
  </conditionalFormatting>
  <conditionalFormatting sqref="G62">
    <cfRule type="expression" priority="438" dxfId="0">
      <formula>F62="いいえ"</formula>
    </cfRule>
  </conditionalFormatting>
  <conditionalFormatting sqref="J62">
    <cfRule type="expression" priority="437" dxfId="0">
      <formula>I62="いいえ"</formula>
    </cfRule>
  </conditionalFormatting>
  <conditionalFormatting sqref="F20:L20">
    <cfRule type="expression" priority="428" dxfId="0">
      <formula>F20=""</formula>
    </cfRule>
  </conditionalFormatting>
  <conditionalFormatting sqref="F42:L42">
    <cfRule type="expression" priority="427" dxfId="0">
      <formula>F42=""</formula>
    </cfRule>
  </conditionalFormatting>
  <conditionalFormatting sqref="G71">
    <cfRule type="expression" priority="421" dxfId="0">
      <formula>F71="いいえ"</formula>
    </cfRule>
  </conditionalFormatting>
  <conditionalFormatting sqref="G72">
    <cfRule type="expression" priority="418" dxfId="0">
      <formula>F71="いいえ"</formula>
    </cfRule>
  </conditionalFormatting>
  <conditionalFormatting sqref="G75">
    <cfRule type="expression" priority="420" dxfId="0">
      <formula>F75="いいえ"</formula>
    </cfRule>
  </conditionalFormatting>
  <conditionalFormatting sqref="G76">
    <cfRule type="expression" priority="417" dxfId="0">
      <formula>F75="いいえ"</formula>
    </cfRule>
  </conditionalFormatting>
  <conditionalFormatting sqref="G80">
    <cfRule type="expression" priority="419" dxfId="0">
      <formula>F80="いいえ"</formula>
    </cfRule>
  </conditionalFormatting>
  <conditionalFormatting sqref="G81">
    <cfRule type="expression" priority="416" dxfId="0">
      <formula>F81="いいえ"</formula>
    </cfRule>
  </conditionalFormatting>
  <conditionalFormatting sqref="G83">
    <cfRule type="expression" priority="415" dxfId="0">
      <formula>F83="いいえ"</formula>
    </cfRule>
  </conditionalFormatting>
  <conditionalFormatting sqref="G69">
    <cfRule type="expression" priority="414" dxfId="0">
      <formula>F69="いいえ"</formula>
    </cfRule>
  </conditionalFormatting>
  <conditionalFormatting sqref="G70">
    <cfRule type="expression" priority="413" dxfId="0">
      <formula>F69="いいえ"</formula>
    </cfRule>
  </conditionalFormatting>
  <conditionalFormatting sqref="J71">
    <cfRule type="expression" priority="409" dxfId="0">
      <formula>I71="いいえ"</formula>
    </cfRule>
  </conditionalFormatting>
  <conditionalFormatting sqref="J72">
    <cfRule type="expression" priority="407" dxfId="0">
      <formula>I71="いいえ"</formula>
    </cfRule>
  </conditionalFormatting>
  <conditionalFormatting sqref="J80">
    <cfRule type="expression" priority="408" dxfId="0">
      <formula>I80="いいえ"</formula>
    </cfRule>
  </conditionalFormatting>
  <conditionalFormatting sqref="J76">
    <cfRule type="expression" priority="406" dxfId="0">
      <formula>I75="いいえ"</formula>
    </cfRule>
  </conditionalFormatting>
  <conditionalFormatting sqref="J81">
    <cfRule type="expression" priority="405" dxfId="0">
      <formula>I81="いいえ"</formula>
    </cfRule>
  </conditionalFormatting>
  <conditionalFormatting sqref="J83">
    <cfRule type="expression" priority="404" dxfId="0">
      <formula>I83="いいえ"</formula>
    </cfRule>
  </conditionalFormatting>
  <conditionalFormatting sqref="J69">
    <cfRule type="expression" priority="403" dxfId="0">
      <formula>I69="いいえ"</formula>
    </cfRule>
  </conditionalFormatting>
  <conditionalFormatting sqref="J70">
    <cfRule type="expression" priority="402" dxfId="0">
      <formula>I69="いいえ"</formula>
    </cfRule>
  </conditionalFormatting>
  <conditionalFormatting sqref="L69:M69">
    <cfRule type="expression" priority="395" dxfId="38">
      <formula>L69&lt;&gt;""</formula>
    </cfRule>
    <cfRule type="expression" priority="396" dxfId="55">
      <formula>$I69="はい"</formula>
    </cfRule>
    <cfRule type="expression" priority="397" dxfId="55">
      <formula>$F69="はい"</formula>
    </cfRule>
    <cfRule type="expression" priority="398" dxfId="0">
      <formula>$F69=$I69</formula>
    </cfRule>
  </conditionalFormatting>
  <conditionalFormatting sqref="L71:M71 L73:M73 L79:M84">
    <cfRule type="expression" priority="391" dxfId="38">
      <formula>L71&lt;&gt;""</formula>
    </cfRule>
    <cfRule type="expression" priority="392" dxfId="55">
      <formula>$F71="はい"</formula>
    </cfRule>
    <cfRule type="expression" priority="393" dxfId="55">
      <formula>$I71="はい"</formula>
    </cfRule>
    <cfRule type="expression" priority="394" dxfId="0">
      <formula>$F71=$I71</formula>
    </cfRule>
  </conditionalFormatting>
  <conditionalFormatting sqref="J75">
    <cfRule type="expression" priority="390" dxfId="0">
      <formula>I75="いいえ"</formula>
    </cfRule>
  </conditionalFormatting>
  <conditionalFormatting sqref="G77">
    <cfRule type="expression" priority="389" dxfId="0">
      <formula>F77="いいえ"</formula>
    </cfRule>
  </conditionalFormatting>
  <conditionalFormatting sqref="G78">
    <cfRule type="expression" priority="388" dxfId="0">
      <formula>F77="いいえ"</formula>
    </cfRule>
  </conditionalFormatting>
  <conditionalFormatting sqref="J78">
    <cfRule type="expression" priority="387" dxfId="0">
      <formula>I77="いいえ"</formula>
    </cfRule>
  </conditionalFormatting>
  <conditionalFormatting sqref="L77:M77">
    <cfRule type="expression" priority="383" dxfId="38">
      <formula>L77&lt;&gt;""</formula>
    </cfRule>
    <cfRule type="expression" priority="384" dxfId="55">
      <formula>$F77="はい"</formula>
    </cfRule>
    <cfRule type="expression" priority="385" dxfId="55">
      <formula>$I77="はい"</formula>
    </cfRule>
    <cfRule type="expression" priority="386" dxfId="0">
      <formula>$F77=$I77</formula>
    </cfRule>
  </conditionalFormatting>
  <conditionalFormatting sqref="J77">
    <cfRule type="expression" priority="382" dxfId="0">
      <formula>I77="いいえ"</formula>
    </cfRule>
  </conditionalFormatting>
  <conditionalFormatting sqref="G79">
    <cfRule type="expression" priority="381" dxfId="0">
      <formula>F79="いいえ"</formula>
    </cfRule>
  </conditionalFormatting>
  <conditionalFormatting sqref="J79">
    <cfRule type="expression" priority="380" dxfId="0">
      <formula>I79="いいえ"</formula>
    </cfRule>
  </conditionalFormatting>
  <conditionalFormatting sqref="G82">
    <cfRule type="expression" priority="379" dxfId="0">
      <formula>F82="いいえ"</formula>
    </cfRule>
  </conditionalFormatting>
  <conditionalFormatting sqref="J82">
    <cfRule type="expression" priority="378" dxfId="0">
      <formula>I82="いいえ"</formula>
    </cfRule>
  </conditionalFormatting>
  <conditionalFormatting sqref="L75:M75">
    <cfRule type="expression" priority="358" dxfId="38">
      <formula>L75&lt;&gt;""</formula>
    </cfRule>
    <cfRule type="expression" priority="359" dxfId="55">
      <formula>$F75="はい"</formula>
    </cfRule>
    <cfRule type="expression" priority="360" dxfId="55">
      <formula>$I75="はい"</formula>
    </cfRule>
    <cfRule type="expression" priority="361" dxfId="0">
      <formula>$F75=$I75</formula>
    </cfRule>
  </conditionalFormatting>
  <conditionalFormatting sqref="G73">
    <cfRule type="expression" priority="357" dxfId="0">
      <formula>F73="いいえ"</formula>
    </cfRule>
  </conditionalFormatting>
  <conditionalFormatting sqref="G74">
    <cfRule type="expression" priority="356" dxfId="0">
      <formula>F73="いいえ"</formula>
    </cfRule>
  </conditionalFormatting>
  <conditionalFormatting sqref="J73">
    <cfRule type="expression" priority="355" dxfId="0">
      <formula>I73="いいえ"</formula>
    </cfRule>
  </conditionalFormatting>
  <conditionalFormatting sqref="J74">
    <cfRule type="expression" priority="354" dxfId="0">
      <formula>I73="いいえ"</formula>
    </cfRule>
  </conditionalFormatting>
  <conditionalFormatting sqref="G84">
    <cfRule type="expression" priority="341" dxfId="0">
      <formula>F84="いいえ"</formula>
    </cfRule>
  </conditionalFormatting>
  <conditionalFormatting sqref="J84">
    <cfRule type="expression" priority="340" dxfId="0">
      <formula>I84="いいえ"</formula>
    </cfRule>
  </conditionalFormatting>
  <conditionalFormatting sqref="F64:L64">
    <cfRule type="expression" priority="331" dxfId="0">
      <formula>F64=""</formula>
    </cfRule>
  </conditionalFormatting>
  <conditionalFormatting sqref="G93">
    <cfRule type="expression" priority="326" dxfId="0">
      <formula>F93="いいえ"</formula>
    </cfRule>
  </conditionalFormatting>
  <conditionalFormatting sqref="G94">
    <cfRule type="expression" priority="323" dxfId="0">
      <formula>F93="いいえ"</formula>
    </cfRule>
  </conditionalFormatting>
  <conditionalFormatting sqref="G97">
    <cfRule type="expression" priority="325" dxfId="0">
      <formula>F97="いいえ"</formula>
    </cfRule>
  </conditionalFormatting>
  <conditionalFormatting sqref="G98">
    <cfRule type="expression" priority="322" dxfId="0">
      <formula>F97="いいえ"</formula>
    </cfRule>
  </conditionalFormatting>
  <conditionalFormatting sqref="G102">
    <cfRule type="expression" priority="324" dxfId="0">
      <formula>F102="いいえ"</formula>
    </cfRule>
  </conditionalFormatting>
  <conditionalFormatting sqref="G103">
    <cfRule type="expression" priority="321" dxfId="0">
      <formula>F103="いいえ"</formula>
    </cfRule>
  </conditionalFormatting>
  <conditionalFormatting sqref="G105">
    <cfRule type="expression" priority="320" dxfId="0">
      <formula>F105="いいえ"</formula>
    </cfRule>
  </conditionalFormatting>
  <conditionalFormatting sqref="G91">
    <cfRule type="expression" priority="319" dxfId="0">
      <formula>F91="いいえ"</formula>
    </cfRule>
  </conditionalFormatting>
  <conditionalFormatting sqref="G92">
    <cfRule type="expression" priority="318" dxfId="0">
      <formula>F91="いいえ"</formula>
    </cfRule>
  </conditionalFormatting>
  <conditionalFormatting sqref="J93">
    <cfRule type="expression" priority="314" dxfId="0">
      <formula>I93="いいえ"</formula>
    </cfRule>
  </conditionalFormatting>
  <conditionalFormatting sqref="J94">
    <cfRule type="expression" priority="312" dxfId="0">
      <formula>I93="いいえ"</formula>
    </cfRule>
  </conditionalFormatting>
  <conditionalFormatting sqref="J102">
    <cfRule type="expression" priority="313" dxfId="0">
      <formula>I102="いいえ"</formula>
    </cfRule>
  </conditionalFormatting>
  <conditionalFormatting sqref="J98">
    <cfRule type="expression" priority="311" dxfId="0">
      <formula>I97="いいえ"</formula>
    </cfRule>
  </conditionalFormatting>
  <conditionalFormatting sqref="J103">
    <cfRule type="expression" priority="310" dxfId="0">
      <formula>I103="いいえ"</formula>
    </cfRule>
  </conditionalFormatting>
  <conditionalFormatting sqref="J105">
    <cfRule type="expression" priority="309" dxfId="0">
      <formula>I105="いいえ"</formula>
    </cfRule>
  </conditionalFormatting>
  <conditionalFormatting sqref="J91">
    <cfRule type="expression" priority="308" dxfId="0">
      <formula>I91="いいえ"</formula>
    </cfRule>
  </conditionalFormatting>
  <conditionalFormatting sqref="J92">
    <cfRule type="expression" priority="307" dxfId="0">
      <formula>I91="いいえ"</formula>
    </cfRule>
  </conditionalFormatting>
  <conditionalFormatting sqref="L91:M91">
    <cfRule type="expression" priority="300" dxfId="38">
      <formula>L91&lt;&gt;""</formula>
    </cfRule>
    <cfRule type="expression" priority="301" dxfId="55">
      <formula>$I91="はい"</formula>
    </cfRule>
    <cfRule type="expression" priority="302" dxfId="55">
      <formula>$F91="はい"</formula>
    </cfRule>
    <cfRule type="expression" priority="303" dxfId="0">
      <formula>$F91=$I91</formula>
    </cfRule>
  </conditionalFormatting>
  <conditionalFormatting sqref="L93:M93 L95:M95 L101:M106">
    <cfRule type="expression" priority="296" dxfId="38">
      <formula>L93&lt;&gt;""</formula>
    </cfRule>
    <cfRule type="expression" priority="297" dxfId="55">
      <formula>$F93="はい"</formula>
    </cfRule>
    <cfRule type="expression" priority="298" dxfId="55">
      <formula>$I93="はい"</formula>
    </cfRule>
    <cfRule type="expression" priority="299" dxfId="0">
      <formula>$F93=$I93</formula>
    </cfRule>
  </conditionalFormatting>
  <conditionalFormatting sqref="J97">
    <cfRule type="expression" priority="295" dxfId="0">
      <formula>I97="いいえ"</formula>
    </cfRule>
  </conditionalFormatting>
  <conditionalFormatting sqref="G99">
    <cfRule type="expression" priority="294" dxfId="0">
      <formula>F99="いいえ"</formula>
    </cfRule>
  </conditionalFormatting>
  <conditionalFormatting sqref="G100">
    <cfRule type="expression" priority="293" dxfId="0">
      <formula>F99="いいえ"</formula>
    </cfRule>
  </conditionalFormatting>
  <conditionalFormatting sqref="J100">
    <cfRule type="expression" priority="292" dxfId="0">
      <formula>I99="いいえ"</formula>
    </cfRule>
  </conditionalFormatting>
  <conditionalFormatting sqref="L99:M99">
    <cfRule type="expression" priority="288" dxfId="38">
      <formula>L99&lt;&gt;""</formula>
    </cfRule>
    <cfRule type="expression" priority="289" dxfId="55">
      <formula>$F99="はい"</formula>
    </cfRule>
    <cfRule type="expression" priority="290" dxfId="55">
      <formula>$I99="はい"</formula>
    </cfRule>
    <cfRule type="expression" priority="291" dxfId="0">
      <formula>$F99=$I99</formula>
    </cfRule>
  </conditionalFormatting>
  <conditionalFormatting sqref="J99">
    <cfRule type="expression" priority="287" dxfId="0">
      <formula>I99="いいえ"</formula>
    </cfRule>
  </conditionalFormatting>
  <conditionalFormatting sqref="G101">
    <cfRule type="expression" priority="286" dxfId="0">
      <formula>F101="いいえ"</formula>
    </cfRule>
  </conditionalFormatting>
  <conditionalFormatting sqref="J101">
    <cfRule type="expression" priority="285" dxfId="0">
      <formula>I101="いいえ"</formula>
    </cfRule>
  </conditionalFormatting>
  <conditionalFormatting sqref="G104">
    <cfRule type="expression" priority="284" dxfId="0">
      <formula>F104="いいえ"</formula>
    </cfRule>
  </conditionalFormatting>
  <conditionalFormatting sqref="J104">
    <cfRule type="expression" priority="283" dxfId="0">
      <formula>I104="いいえ"</formula>
    </cfRule>
  </conditionalFormatting>
  <conditionalFormatting sqref="L97:M97">
    <cfRule type="expression" priority="263" dxfId="38">
      <formula>L97&lt;&gt;""</formula>
    </cfRule>
    <cfRule type="expression" priority="264" dxfId="55">
      <formula>$F97="はい"</formula>
    </cfRule>
    <cfRule type="expression" priority="265" dxfId="55">
      <formula>$I97="はい"</formula>
    </cfRule>
    <cfRule type="expression" priority="266" dxfId="0">
      <formula>$F97=$I97</formula>
    </cfRule>
  </conditionalFormatting>
  <conditionalFormatting sqref="G95">
    <cfRule type="expression" priority="262" dxfId="0">
      <formula>F95="いいえ"</formula>
    </cfRule>
  </conditionalFormatting>
  <conditionalFormatting sqref="G96">
    <cfRule type="expression" priority="261" dxfId="0">
      <formula>F95="いいえ"</formula>
    </cfRule>
  </conditionalFormatting>
  <conditionalFormatting sqref="J95">
    <cfRule type="expression" priority="260" dxfId="0">
      <formula>I95="いいえ"</formula>
    </cfRule>
  </conditionalFormatting>
  <conditionalFormatting sqref="J96">
    <cfRule type="expression" priority="259" dxfId="0">
      <formula>I95="いいえ"</formula>
    </cfRule>
  </conditionalFormatting>
  <conditionalFormatting sqref="G106">
    <cfRule type="expression" priority="246" dxfId="0">
      <formula>F106="いいえ"</formula>
    </cfRule>
  </conditionalFormatting>
  <conditionalFormatting sqref="J106">
    <cfRule type="expression" priority="245" dxfId="0">
      <formula>I106="いいえ"</formula>
    </cfRule>
  </conditionalFormatting>
  <conditionalFormatting sqref="F86:L86">
    <cfRule type="expression" priority="236" dxfId="0">
      <formula>F86=""</formula>
    </cfRule>
  </conditionalFormatting>
  <conditionalFormatting sqref="G115">
    <cfRule type="expression" priority="231" dxfId="0">
      <formula>F115="いいえ"</formula>
    </cfRule>
  </conditionalFormatting>
  <conditionalFormatting sqref="G116">
    <cfRule type="expression" priority="228" dxfId="0">
      <formula>F115="いいえ"</formula>
    </cfRule>
  </conditionalFormatting>
  <conditionalFormatting sqref="G119">
    <cfRule type="expression" priority="230" dxfId="0">
      <formula>F119="いいえ"</formula>
    </cfRule>
  </conditionalFormatting>
  <conditionalFormatting sqref="G120">
    <cfRule type="expression" priority="227" dxfId="0">
      <formula>F119="いいえ"</formula>
    </cfRule>
  </conditionalFormatting>
  <conditionalFormatting sqref="G124">
    <cfRule type="expression" priority="229" dxfId="0">
      <formula>F124="いいえ"</formula>
    </cfRule>
  </conditionalFormatting>
  <conditionalFormatting sqref="G125">
    <cfRule type="expression" priority="226" dxfId="0">
      <formula>F125="いいえ"</formula>
    </cfRule>
  </conditionalFormatting>
  <conditionalFormatting sqref="G127">
    <cfRule type="expression" priority="225" dxfId="0">
      <formula>F127="いいえ"</formula>
    </cfRule>
  </conditionalFormatting>
  <conditionalFormatting sqref="G113">
    <cfRule type="expression" priority="224" dxfId="0">
      <formula>F113="いいえ"</formula>
    </cfRule>
  </conditionalFormatting>
  <conditionalFormatting sqref="G114">
    <cfRule type="expression" priority="223" dxfId="0">
      <formula>F113="いいえ"</formula>
    </cfRule>
  </conditionalFormatting>
  <conditionalFormatting sqref="J115">
    <cfRule type="expression" priority="219" dxfId="0">
      <formula>I115="いいえ"</formula>
    </cfRule>
  </conditionalFormatting>
  <conditionalFormatting sqref="J116">
    <cfRule type="expression" priority="217" dxfId="0">
      <formula>I115="いいえ"</formula>
    </cfRule>
  </conditionalFormatting>
  <conditionalFormatting sqref="J124">
    <cfRule type="expression" priority="218" dxfId="0">
      <formula>I124="いいえ"</formula>
    </cfRule>
  </conditionalFormatting>
  <conditionalFormatting sqref="J120">
    <cfRule type="expression" priority="216" dxfId="0">
      <formula>I119="いいえ"</formula>
    </cfRule>
  </conditionalFormatting>
  <conditionalFormatting sqref="J125">
    <cfRule type="expression" priority="215" dxfId="0">
      <formula>I125="いいえ"</formula>
    </cfRule>
  </conditionalFormatting>
  <conditionalFormatting sqref="J127">
    <cfRule type="expression" priority="214" dxfId="0">
      <formula>I127="いいえ"</formula>
    </cfRule>
  </conditionalFormatting>
  <conditionalFormatting sqref="J113">
    <cfRule type="expression" priority="213" dxfId="0">
      <formula>I113="いいえ"</formula>
    </cfRule>
  </conditionalFormatting>
  <conditionalFormatting sqref="J114">
    <cfRule type="expression" priority="212" dxfId="0">
      <formula>I113="いいえ"</formula>
    </cfRule>
  </conditionalFormatting>
  <conditionalFormatting sqref="L113:M113">
    <cfRule type="expression" priority="205" dxfId="38">
      <formula>L113&lt;&gt;""</formula>
    </cfRule>
    <cfRule type="expression" priority="206" dxfId="55">
      <formula>$I113="はい"</formula>
    </cfRule>
    <cfRule type="expression" priority="207" dxfId="55">
      <formula>$F113="はい"</formula>
    </cfRule>
    <cfRule type="expression" priority="208" dxfId="0">
      <formula>$F113=$I113</formula>
    </cfRule>
  </conditionalFormatting>
  <conditionalFormatting sqref="L115:M115 L117:M117 L123:M128">
    <cfRule type="expression" priority="201" dxfId="38">
      <formula>L115&lt;&gt;""</formula>
    </cfRule>
    <cfRule type="expression" priority="202" dxfId="55">
      <formula>$F115="はい"</formula>
    </cfRule>
    <cfRule type="expression" priority="203" dxfId="55">
      <formula>$I115="はい"</formula>
    </cfRule>
    <cfRule type="expression" priority="204" dxfId="0">
      <formula>$F115=$I115</formula>
    </cfRule>
  </conditionalFormatting>
  <conditionalFormatting sqref="J119">
    <cfRule type="expression" priority="200" dxfId="0">
      <formula>I119="いいえ"</formula>
    </cfRule>
  </conditionalFormatting>
  <conditionalFormatting sqref="G121">
    <cfRule type="expression" priority="199" dxfId="0">
      <formula>F121="いいえ"</formula>
    </cfRule>
  </conditionalFormatting>
  <conditionalFormatting sqref="G122">
    <cfRule type="expression" priority="198" dxfId="0">
      <formula>F121="いいえ"</formula>
    </cfRule>
  </conditionalFormatting>
  <conditionalFormatting sqref="J122">
    <cfRule type="expression" priority="197" dxfId="0">
      <formula>I121="いいえ"</formula>
    </cfRule>
  </conditionalFormatting>
  <conditionalFormatting sqref="L121:M121">
    <cfRule type="expression" priority="193" dxfId="38">
      <formula>L121&lt;&gt;""</formula>
    </cfRule>
    <cfRule type="expression" priority="194" dxfId="55">
      <formula>$F121="はい"</formula>
    </cfRule>
    <cfRule type="expression" priority="195" dxfId="55">
      <formula>$I121="はい"</formula>
    </cfRule>
    <cfRule type="expression" priority="196" dxfId="0">
      <formula>$F121=$I121</formula>
    </cfRule>
  </conditionalFormatting>
  <conditionalFormatting sqref="J121">
    <cfRule type="expression" priority="192" dxfId="0">
      <formula>I121="いいえ"</formula>
    </cfRule>
  </conditionalFormatting>
  <conditionalFormatting sqref="G123">
    <cfRule type="expression" priority="191" dxfId="0">
      <formula>F123="いいえ"</formula>
    </cfRule>
  </conditionalFormatting>
  <conditionalFormatting sqref="J123">
    <cfRule type="expression" priority="190" dxfId="0">
      <formula>I123="いいえ"</formula>
    </cfRule>
  </conditionalFormatting>
  <conditionalFormatting sqref="G126">
    <cfRule type="expression" priority="189" dxfId="0">
      <formula>F126="いいえ"</formula>
    </cfRule>
  </conditionalFormatting>
  <conditionalFormatting sqref="J126">
    <cfRule type="expression" priority="188" dxfId="0">
      <formula>I126="いいえ"</formula>
    </cfRule>
  </conditionalFormatting>
  <conditionalFormatting sqref="L119:M119">
    <cfRule type="expression" priority="168" dxfId="38">
      <formula>L119&lt;&gt;""</formula>
    </cfRule>
    <cfRule type="expression" priority="169" dxfId="55">
      <formula>$F119="はい"</formula>
    </cfRule>
    <cfRule type="expression" priority="170" dxfId="55">
      <formula>$I119="はい"</formula>
    </cfRule>
    <cfRule type="expression" priority="171" dxfId="0">
      <formula>$F119=$I119</formula>
    </cfRule>
  </conditionalFormatting>
  <conditionalFormatting sqref="G117">
    <cfRule type="expression" priority="167" dxfId="0">
      <formula>F117="いいえ"</formula>
    </cfRule>
  </conditionalFormatting>
  <conditionalFormatting sqref="G118">
    <cfRule type="expression" priority="166" dxfId="0">
      <formula>F117="いいえ"</formula>
    </cfRule>
  </conditionalFormatting>
  <conditionalFormatting sqref="J117">
    <cfRule type="expression" priority="165" dxfId="0">
      <formula>I117="いいえ"</formula>
    </cfRule>
  </conditionalFormatting>
  <conditionalFormatting sqref="J118">
    <cfRule type="expression" priority="164" dxfId="0">
      <formula>I117="いいえ"</formula>
    </cfRule>
  </conditionalFormatting>
  <conditionalFormatting sqref="G128">
    <cfRule type="expression" priority="151" dxfId="0">
      <formula>F128="いいえ"</formula>
    </cfRule>
  </conditionalFormatting>
  <conditionalFormatting sqref="J128">
    <cfRule type="expression" priority="150" dxfId="0">
      <formula>I128="いいえ"</formula>
    </cfRule>
  </conditionalFormatting>
  <conditionalFormatting sqref="F108:L108">
    <cfRule type="expression" priority="141" dxfId="0">
      <formula>F108=""</formula>
    </cfRule>
  </conditionalFormatting>
  <conditionalFormatting sqref="L8">
    <cfRule type="expression" priority="136" dxfId="55">
      <formula>$L$8=""</formula>
    </cfRule>
  </conditionalFormatting>
  <conditionalFormatting sqref="H39:H40 K39:K40 H61:H62 K61:K62 H83:H84 K83:K84 H105:H106 K105:K106 H127:H128 K127:K128">
    <cfRule type="expression" priority="60" dxfId="0">
      <formula>F39&lt;&gt;"はい"</formula>
    </cfRule>
    <cfRule type="expression" priority="117" dxfId="0">
      <formula>F39="いいえ"</formula>
    </cfRule>
    <cfRule type="expression" priority="121" dxfId="2">
      <formula>H39=""</formula>
    </cfRule>
  </conditionalFormatting>
  <conditionalFormatting sqref="H28 K28 H30 K30 H50 K50 H52 K52 H72 K72 H74 K74 H94 K94 H96 K96 H116 K116 H118 K118">
    <cfRule type="expression" priority="127" dxfId="0">
      <formula>F27="いいえ"</formula>
    </cfRule>
    <cfRule type="expression" priority="128" dxfId="2">
      <formula>H28=""</formula>
    </cfRule>
  </conditionalFormatting>
  <conditionalFormatting sqref="H26 K26 H32 K32 H34 K34 H48 K48 H54 K54 H56 K56 H70 K70 H76 K76 H78 K78 H92 K92 H98 K98 H100 K100 H114 K114 H120 K120 H122 K122">
    <cfRule type="expression" priority="123" dxfId="0">
      <formula>F25="いいえ"</formula>
    </cfRule>
    <cfRule type="expression" priority="124" dxfId="55">
      <formula>H26=""</formula>
    </cfRule>
  </conditionalFormatting>
  <conditionalFormatting sqref="H25 K25 H47 K47 H69 K69 H91 K91 H113 K113">
    <cfRule type="expression" priority="122" dxfId="0">
      <formula>H25=""</formula>
    </cfRule>
  </conditionalFormatting>
  <conditionalFormatting sqref="F25:M26 F39:M40 F35:G38 I35:J38 L35:M38 F34:M34 F33:G33 L33:M33 I33:J33 F32:M32 F31:G31 L31:M31 I31:J31 F30:M30 F29:G29 L29:M29 I29:J29 F28:M28 F27:G27 L27:M27 I27:J27">
    <cfRule type="expression" priority="52" dxfId="0">
      <formula>$F$20=""</formula>
    </cfRule>
  </conditionalFormatting>
  <conditionalFormatting sqref="H26 K26 H28 K28 H30 K30 H32 K32 H34 K34 H48 K48 H50 K50 H52 K52 H54 K54 H56 K56 H70 K70 H72 K72 H74 K74 H76 K76 H78 K78 H92 K92 H94 K94 H96 K96 H98 K98 H100 K100 H114 K114 H116 K116 H118 K118 H120 K120 H122 K122">
    <cfRule type="expression" priority="116" dxfId="0">
      <formula>F25&lt;&gt;"はい"</formula>
    </cfRule>
  </conditionalFormatting>
  <conditionalFormatting sqref="L4">
    <cfRule type="expression" priority="112" dxfId="55">
      <formula>$L$4=""</formula>
    </cfRule>
  </conditionalFormatting>
  <conditionalFormatting sqref="H35:H38">
    <cfRule type="expression" priority="107" dxfId="0" stopIfTrue="1">
      <formula>$F$20=""</formula>
    </cfRule>
    <cfRule type="expression" priority="108" dxfId="0" stopIfTrue="1">
      <formula>F35&lt;&gt;"はい"</formula>
    </cfRule>
    <cfRule type="expression" priority="109" dxfId="0" stopIfTrue="1">
      <formula>F35="いいえ"</formula>
    </cfRule>
    <cfRule type="expression" priority="110" dxfId="2" stopIfTrue="1">
      <formula>H35=""</formula>
    </cfRule>
  </conditionalFormatting>
  <conditionalFormatting sqref="H59:H60">
    <cfRule type="expression" priority="104" dxfId="0" stopIfTrue="1">
      <formula>F59&lt;&gt;"はい"</formula>
    </cfRule>
    <cfRule type="expression" priority="105" dxfId="0" stopIfTrue="1">
      <formula>F59="いいえ"</formula>
    </cfRule>
    <cfRule type="expression" priority="106" dxfId="2" stopIfTrue="1">
      <formula>H59=""</formula>
    </cfRule>
  </conditionalFormatting>
  <conditionalFormatting sqref="H81:H82">
    <cfRule type="expression" priority="100" dxfId="0" stopIfTrue="1">
      <formula>F81&lt;&gt;"はい"</formula>
    </cfRule>
    <cfRule type="expression" priority="101" dxfId="0" stopIfTrue="1">
      <formula>F81="いいえ"</formula>
    </cfRule>
    <cfRule type="expression" priority="102" dxfId="2" stopIfTrue="1">
      <formula>H81=""</formula>
    </cfRule>
  </conditionalFormatting>
  <conditionalFormatting sqref="H103:H104">
    <cfRule type="expression" priority="95" dxfId="0" stopIfTrue="1">
      <formula>$F$86=""</formula>
    </cfRule>
    <cfRule type="expression" priority="96" dxfId="0" stopIfTrue="1">
      <formula>F103&lt;&gt;"はい"</formula>
    </cfRule>
    <cfRule type="expression" priority="97" dxfId="0" stopIfTrue="1">
      <formula>F103="いいえ"</formula>
    </cfRule>
    <cfRule type="expression" priority="98" dxfId="2" stopIfTrue="1">
      <formula>H103=""</formula>
    </cfRule>
  </conditionalFormatting>
  <conditionalFormatting sqref="H125:H126">
    <cfRule type="expression" priority="92" dxfId="0" stopIfTrue="1">
      <formula>F125&lt;&gt;"はい"</formula>
    </cfRule>
    <cfRule type="expression" priority="93" dxfId="0" stopIfTrue="1">
      <formula>F125="いいえ"</formula>
    </cfRule>
    <cfRule type="expression" priority="94" dxfId="2" stopIfTrue="1">
      <formula>H125=""</formula>
    </cfRule>
  </conditionalFormatting>
  <conditionalFormatting sqref="K37:K38">
    <cfRule type="expression" priority="87" dxfId="0" stopIfTrue="1">
      <formula>$F$20=""</formula>
    </cfRule>
    <cfRule type="expression" priority="88" dxfId="0" stopIfTrue="1">
      <formula>I37&lt;&gt;"はい"</formula>
    </cfRule>
    <cfRule type="expression" priority="89" dxfId="0" stopIfTrue="1">
      <formula>I37="いいえ"</formula>
    </cfRule>
    <cfRule type="expression" priority="90" dxfId="2" stopIfTrue="1">
      <formula>K37=""</formula>
    </cfRule>
  </conditionalFormatting>
  <conditionalFormatting sqref="K59:K60">
    <cfRule type="expression" priority="84" dxfId="0" stopIfTrue="1">
      <formula>I59&lt;&gt;"はい"</formula>
    </cfRule>
    <cfRule type="expression" priority="85" dxfId="0" stopIfTrue="1">
      <formula>I59="いいえ"</formula>
    </cfRule>
    <cfRule type="expression" priority="86" dxfId="2" stopIfTrue="1">
      <formula>K59=""</formula>
    </cfRule>
  </conditionalFormatting>
  <conditionalFormatting sqref="K81:K82">
    <cfRule type="expression" priority="80" dxfId="0" stopIfTrue="1">
      <formula>I81&lt;&gt;"はい"</formula>
    </cfRule>
    <cfRule type="expression" priority="81" dxfId="0" stopIfTrue="1">
      <formula>I81="いいえ"</formula>
    </cfRule>
    <cfRule type="expression" priority="82" dxfId="2" stopIfTrue="1">
      <formula>K81=""</formula>
    </cfRule>
  </conditionalFormatting>
  <conditionalFormatting sqref="K103:K104">
    <cfRule type="expression" priority="76" dxfId="0" stopIfTrue="1">
      <formula>I103&lt;&gt;"はい"</formula>
    </cfRule>
    <cfRule type="expression" priority="77" dxfId="0" stopIfTrue="1">
      <formula>I103="いいえ"</formula>
    </cfRule>
    <cfRule type="expression" priority="78" dxfId="2" stopIfTrue="1">
      <formula>K103=""</formula>
    </cfRule>
  </conditionalFormatting>
  <conditionalFormatting sqref="K125:K126">
    <cfRule type="expression" priority="72" dxfId="0" stopIfTrue="1">
      <formula>I125&lt;&gt;"はい"</formula>
    </cfRule>
    <cfRule type="expression" priority="73" dxfId="0" stopIfTrue="1">
      <formula>I125="いいえ"</formula>
    </cfRule>
    <cfRule type="expression" priority="74" dxfId="2" stopIfTrue="1">
      <formula>K125=""</formula>
    </cfRule>
  </conditionalFormatting>
  <conditionalFormatting sqref="K35:K36">
    <cfRule type="expression" priority="68" dxfId="0" stopIfTrue="1">
      <formula>$F$20=""</formula>
    </cfRule>
    <cfRule type="expression" priority="69" dxfId="0" stopIfTrue="1">
      <formula>I35&lt;&gt;"はい"</formula>
    </cfRule>
    <cfRule type="expression" priority="70" dxfId="0" stopIfTrue="1">
      <formula>I35="いいえ"</formula>
    </cfRule>
    <cfRule type="expression" priority="71" dxfId="2" stopIfTrue="1">
      <formula>K35=""</formula>
    </cfRule>
  </conditionalFormatting>
  <conditionalFormatting sqref="H57:H58">
    <cfRule type="expression" priority="65" dxfId="0" stopIfTrue="1">
      <formula>F57&lt;&gt;"はい"</formula>
    </cfRule>
    <cfRule type="expression" priority="66" dxfId="0" stopIfTrue="1">
      <formula>F57="いいえ"</formula>
    </cfRule>
    <cfRule type="expression" priority="67" dxfId="2" stopIfTrue="1">
      <formula>H57=""</formula>
    </cfRule>
  </conditionalFormatting>
  <conditionalFormatting sqref="K57:K58">
    <cfRule type="expression" priority="61" dxfId="0" stopIfTrue="1">
      <formula>I57&lt;&gt;"はい"</formula>
    </cfRule>
    <cfRule type="expression" priority="62" dxfId="0" stopIfTrue="1">
      <formula>I57="いいえ"</formula>
    </cfRule>
    <cfRule type="expression" priority="63" dxfId="2" stopIfTrue="1">
      <formula>K57=""</formula>
    </cfRule>
  </conditionalFormatting>
  <conditionalFormatting sqref="H79:H80">
    <cfRule type="expression" priority="57" dxfId="0" stopIfTrue="1">
      <formula>F79&lt;&gt;"はい"</formula>
    </cfRule>
    <cfRule type="expression" priority="58" dxfId="0" stopIfTrue="1">
      <formula>F79="いいえ"</formula>
    </cfRule>
    <cfRule type="expression" priority="59" dxfId="2" stopIfTrue="1">
      <formula>H79=""</formula>
    </cfRule>
  </conditionalFormatting>
  <conditionalFormatting sqref="K79:K80">
    <cfRule type="expression" priority="53" dxfId="0" stopIfTrue="1">
      <formula>I79&lt;&gt;"はい"</formula>
    </cfRule>
    <cfRule type="expression" priority="54" dxfId="0" stopIfTrue="1">
      <formula>I79="いいえ"</formula>
    </cfRule>
    <cfRule type="expression" priority="55" dxfId="2" stopIfTrue="1">
      <formula>K79=""</formula>
    </cfRule>
  </conditionalFormatting>
  <conditionalFormatting sqref="H101:H102">
    <cfRule type="expression" priority="49" dxfId="0" stopIfTrue="1">
      <formula>F101&lt;&gt;"はい"</formula>
    </cfRule>
    <cfRule type="expression" priority="50" dxfId="0" stopIfTrue="1">
      <formula>F101="いいえ"</formula>
    </cfRule>
    <cfRule type="expression" priority="51" dxfId="2" stopIfTrue="1">
      <formula>H101=""</formula>
    </cfRule>
  </conditionalFormatting>
  <conditionalFormatting sqref="K101:K102">
    <cfRule type="expression" priority="45" dxfId="0" stopIfTrue="1">
      <formula>I101&lt;&gt;"はい"</formula>
    </cfRule>
    <cfRule type="expression" priority="46" dxfId="0" stopIfTrue="1">
      <formula>I101="いいえ"</formula>
    </cfRule>
    <cfRule type="expression" priority="47" dxfId="2" stopIfTrue="1">
      <formula>K101=""</formula>
    </cfRule>
  </conditionalFormatting>
  <conditionalFormatting sqref="K123:K124">
    <cfRule type="expression" priority="41" dxfId="0" stopIfTrue="1">
      <formula>I123&lt;&gt;"はい"</formula>
    </cfRule>
    <cfRule type="expression" priority="42" dxfId="0" stopIfTrue="1">
      <formula>I123="いいえ"</formula>
    </cfRule>
    <cfRule type="expression" priority="43" dxfId="2" stopIfTrue="1">
      <formula>K123=""</formula>
    </cfRule>
  </conditionalFormatting>
  <conditionalFormatting sqref="H123:H124">
    <cfRule type="expression" priority="37" dxfId="0" stopIfTrue="1">
      <formula>F123&lt;&gt;"はい"</formula>
    </cfRule>
    <cfRule type="expression" priority="38" dxfId="0" stopIfTrue="1">
      <formula>F123="いいえ"</formula>
    </cfRule>
    <cfRule type="expression" priority="39" dxfId="2" stopIfTrue="1">
      <formula>H123=""</formula>
    </cfRule>
  </conditionalFormatting>
  <conditionalFormatting sqref="H37:H38 K37:K38 H59:H60 K59:K60 H81:H82 K81:K82 H103:H104 K103:K104 H125:H126 K125:K126">
    <cfRule type="expression" priority="111" dxfId="55" stopIfTrue="1">
      <formula>H37="その他"</formula>
    </cfRule>
  </conditionalFormatting>
  <conditionalFormatting sqref="F47:M48 F56:M62 F55:G55 L55:M55 I55:J55 F54:M54 F53:G53 L53:M53 I53:J53 F52:M52 F51:G51 L51:M51 I51:J51 F50:M50 F49:G49 L49:M49 I49:J49">
    <cfRule type="expression" priority="44" dxfId="0" stopIfTrue="1">
      <formula>$F$42=""</formula>
    </cfRule>
  </conditionalFormatting>
  <conditionalFormatting sqref="F69:M70 F78:M84 F77:G77 L77:M77 I77:J77 F76:M76 F75:G75 L75:M75 I75:J75 F74:M74 F73:G73 L73:M73 I73:J73 F72:M72 F71:G71 L71:M71 I71:J71">
    <cfRule type="expression" priority="35" dxfId="0" stopIfTrue="1">
      <formula>$F$64=""</formula>
    </cfRule>
  </conditionalFormatting>
  <conditionalFormatting sqref="F91:M92 F100:M106 F99:G99 L99:M99 I99:J99 F98:M98 F97:G97 L97:M97 I97:J97 F96:M96 F95:G95 L95:M95 I95:J95 F94:M94 F93:G93 L93:M93 I93:J93">
    <cfRule type="expression" priority="34" dxfId="0" stopIfTrue="1">
      <formula>$F$86=""</formula>
    </cfRule>
  </conditionalFormatting>
  <conditionalFormatting sqref="F113:M114 F122:M128 F121:G121 L121:M121 I121:J121 F120:M120 F119:G119 L119:M119 I119:J119 F118:M118 F117:G117 L117:M117 I117:J117 F116:M116 F115:G115 L115:M115 I115:J115">
    <cfRule type="expression" priority="33" dxfId="0" stopIfTrue="1">
      <formula>$F$108=""</formula>
    </cfRule>
  </conditionalFormatting>
  <conditionalFormatting sqref="H39:H40 H61:H62 H83:H84 H105:H106 H127:H128">
    <cfRule type="expression" priority="130" dxfId="55" stopIfTrue="1">
      <formula>H39="その他"</formula>
    </cfRule>
  </conditionalFormatting>
  <conditionalFormatting sqref="K39:K40 K61:K62 K83:K84 K105:K106 K127:K128">
    <cfRule type="expression" priority="129" dxfId="55" stopIfTrue="1">
      <formula>K39="その他"</formula>
    </cfRule>
  </conditionalFormatting>
  <conditionalFormatting sqref="H27 K27 H29 K29 H31 K31 H33 K33">
    <cfRule type="expression" priority="27" dxfId="0" stopIfTrue="1">
      <formula>$F$20=""</formula>
    </cfRule>
    <cfRule type="expression" priority="28" dxfId="0" stopIfTrue="1">
      <formula>F27&lt;&gt;"はい"</formula>
    </cfRule>
    <cfRule type="expression" priority="29" dxfId="0" stopIfTrue="1">
      <formula>F27=""</formula>
    </cfRule>
  </conditionalFormatting>
  <conditionalFormatting sqref="H27 K27 H29 K29">
    <cfRule type="expression" priority="32" dxfId="55" stopIfTrue="1">
      <formula>H27=""</formula>
    </cfRule>
  </conditionalFormatting>
  <conditionalFormatting sqref="H31 K31 H33 K33">
    <cfRule type="expression" priority="30" dxfId="2" stopIfTrue="1">
      <formula>H31=""</formula>
    </cfRule>
    <cfRule type="expression" priority="31" dxfId="55" stopIfTrue="1">
      <formula>H31="その他"</formula>
    </cfRule>
  </conditionalFormatting>
  <conditionalFormatting sqref="H49 K49 H51 K51 H53 K53 H55 K55">
    <cfRule type="expression" priority="21" dxfId="0" stopIfTrue="1">
      <formula>$F$42=""</formula>
    </cfRule>
    <cfRule type="expression" priority="22" dxfId="0" stopIfTrue="1">
      <formula>F49&lt;&gt;"はい"</formula>
    </cfRule>
    <cfRule type="expression" priority="23" dxfId="0" stopIfTrue="1">
      <formula>F49=""</formula>
    </cfRule>
  </conditionalFormatting>
  <conditionalFormatting sqref="H49 K49 H51 K51">
    <cfRule type="expression" priority="26" dxfId="55" stopIfTrue="1">
      <formula>H49=""</formula>
    </cfRule>
  </conditionalFormatting>
  <conditionalFormatting sqref="H53 K53 H55 K55">
    <cfRule type="expression" priority="24" dxfId="2" stopIfTrue="1">
      <formula>H53=""</formula>
    </cfRule>
    <cfRule type="expression" priority="25" dxfId="55" stopIfTrue="1">
      <formula>H53="その他"</formula>
    </cfRule>
  </conditionalFormatting>
  <conditionalFormatting sqref="H71 K71 H73 K73 H75 K75 H77 K77">
    <cfRule type="expression" priority="14" dxfId="0" stopIfTrue="1">
      <formula>$F$64=""</formula>
    </cfRule>
    <cfRule type="expression" priority="15" dxfId="0" stopIfTrue="1">
      <formula>F71&lt;&gt;"はい"</formula>
    </cfRule>
    <cfRule type="expression" priority="16" dxfId="0" stopIfTrue="1">
      <formula>F71=""</formula>
    </cfRule>
  </conditionalFormatting>
  <conditionalFormatting sqref="H71 K71 H73 K73">
    <cfRule type="expression" priority="19" dxfId="55" stopIfTrue="1">
      <formula>H71=""</formula>
    </cfRule>
  </conditionalFormatting>
  <conditionalFormatting sqref="H75 K75 H77 K77">
    <cfRule type="expression" priority="17" dxfId="2" stopIfTrue="1">
      <formula>H75=""</formula>
    </cfRule>
    <cfRule type="expression" priority="18" dxfId="55" stopIfTrue="1">
      <formula>H75="その他"</formula>
    </cfRule>
  </conditionalFormatting>
  <conditionalFormatting sqref="H93 K93 H95 K95 H97 K97 H99 K99">
    <cfRule type="expression" priority="8" dxfId="0" stopIfTrue="1">
      <formula>$F$86=""</formula>
    </cfRule>
    <cfRule type="expression" priority="9" dxfId="0" stopIfTrue="1">
      <formula>F93&lt;&gt;"はい"</formula>
    </cfRule>
    <cfRule type="expression" priority="10" dxfId="0" stopIfTrue="1">
      <formula>F93=""</formula>
    </cfRule>
  </conditionalFormatting>
  <conditionalFormatting sqref="H93 K93 H95 K95">
    <cfRule type="expression" priority="13" dxfId="55" stopIfTrue="1">
      <formula>H93=""</formula>
    </cfRule>
  </conditionalFormatting>
  <conditionalFormatting sqref="H97 K97 H99 K99">
    <cfRule type="expression" priority="11" dxfId="2" stopIfTrue="1">
      <formula>H97=""</formula>
    </cfRule>
    <cfRule type="expression" priority="12" dxfId="55" stopIfTrue="1">
      <formula>H97="その他"</formula>
    </cfRule>
  </conditionalFormatting>
  <conditionalFormatting sqref="H115 K115 H117 K117 H119 K119 H121 K121">
    <cfRule type="expression" priority="1" dxfId="0" stopIfTrue="1">
      <formula>$F$108=""</formula>
    </cfRule>
    <cfRule type="expression" priority="2" dxfId="0" stopIfTrue="1">
      <formula>F115&lt;&gt;"はい"</formula>
    </cfRule>
    <cfRule type="expression" priority="3" dxfId="0" stopIfTrue="1">
      <formula>F115=""</formula>
    </cfRule>
  </conditionalFormatting>
  <conditionalFormatting sqref="H115 K115 H117 K117">
    <cfRule type="expression" priority="6" dxfId="55" stopIfTrue="1">
      <formula>H115=""</formula>
    </cfRule>
  </conditionalFormatting>
  <conditionalFormatting sqref="H119 K119 H121 K121">
    <cfRule type="expression" priority="4" dxfId="2" stopIfTrue="1">
      <formula>H119=""</formula>
    </cfRule>
    <cfRule type="expression" priority="5" dxfId="55" stopIfTrue="1">
      <formula>H119="その他"</formula>
    </cfRule>
  </conditionalFormatting>
  <dataValidations count="10">
    <dataValidation type="list" allowBlank="1" showInputMessage="1" showErrorMessage="1" sqref="K28 H28 K30 H30 K50 H50 K52 H52 K72 H72 K74 H74 K94 H94 K96 H96 K116 H116 K118 H118">
      <formula1>"有,無"</formula1>
    </dataValidation>
    <dataValidation type="list" allowBlank="1" showInputMessage="1" showErrorMessage="1" sqref="F35:F40 F31 F33 I31 I33 I35:I40 F29 I29 F57:F62 F53 F55 I53 I55 I57:I62 F51 I51 F79:F84 F75 F77 I75 I77 I79:I84 F73 I73 F101:F106 F97 F99 I97 I99 I101:I106 F95 I95 F123:F128 F119 F121 I119 I121 I123:I128 F117 I117 I25:I27 F25:F27 I47:I49 F47:F49 I69:I71 F69:F71 I91:I93 F91:F93 I113:I115 F113:F115">
      <formula1>"はい,いいえ"</formula1>
    </dataValidation>
    <dataValidation type="list" allowBlank="1" showInputMessage="1" showErrorMessage="1" sqref="L7">
      <formula1>"研究分担医師,統計解析責任者,利益を得ることが明白な者"</formula1>
    </dataValidation>
    <dataValidation type="list" allowBlank="1" showInputMessage="1" showErrorMessage="1" sqref="K9">
      <formula1>"本人,機関"</formula1>
    </dataValidation>
    <dataValidation type="whole" allowBlank="1" showInputMessage="1" showErrorMessage="1" error="半角数字で入力してください。&#10;1,000,000円未満は、｢いいえ｣となるため入力不要です。" sqref="H32 K32 H34 K34 H54 K54 H56 K56 H76 K76 H78 K78 H98 K98 H100 K100 H120 K120 H122 K122">
      <formula1>1000000</formula1>
      <formula2>1000000000</formula2>
    </dataValidation>
    <dataValidation type="whole" allowBlank="1" showInputMessage="1" showErrorMessage="1" error="半角数字で入力してください。&#10;2,000,000円未満は｢いいえ｣となるため、入力不要です。" sqref="H26 K26 H48 K48 H70 K70 H92 K92 H114 K114">
      <formula1>2000000</formula1>
      <formula2>1000000000</formula2>
    </dataValidation>
    <dataValidation type="list" allowBlank="1" showInputMessage="1" showErrorMessage="1" sqref="H35:H36 K35:K36 H57:H58 K57:K58 H79:H80 K79:K80 H101:H102 K101:K102 K123:K124 H123:H124">
      <formula1>"代表取締役,取締役,合同会社の代表者等代表権限を有するもの,監査役"</formula1>
    </dataValidation>
    <dataValidation type="list" allowBlank="1" showInputMessage="1" sqref="H37:H38 K37:K38 H59:H60 K59:K60 H81:H82 K81:K82 H103:H104 K103:K104 H125:H126 K125:K126">
      <formula1>"公開株式を5％以上保有,未公開株式を1株以上保有,新株予約権1個以上保有,その他"</formula1>
    </dataValidation>
    <dataValidation type="list" allowBlank="1" showInputMessage="1" showErrorMessage="1" sqref="H39:H40 H61:H62 H83:H84 H105:H106 H127:H128 K39:K40 K61:K62 K83:K84 K105:K106 K127:K128">
      <formula1>"寄附講座（親講座）の受入をしている,本研究に関する知的財産に関与している"</formula1>
    </dataValidation>
    <dataValidation type="list" allowBlank="1" showInputMessage="1" sqref="H31 K31 H33 K33 H53 K53 H55 K55 H75 K75 H77 K77 H97 K97 H99 K99 H119 K119 H121 K121">
      <formula1>"給与,講演,原稿,コンサルティング,ライセンス,贈答,接待,その他"</formula1>
    </dataValidation>
  </dataValidations>
  <printOptions horizontalCentered="1"/>
  <pageMargins left="0.11811023622047245" right="0.11811023622047245" top="0.5511811023622047" bottom="0.35433070866141736" header="0.31496062992125984" footer="0.31496062992125984"/>
  <pageSetup fitToHeight="0" horizontalDpi="600" verticalDpi="600" orientation="portrait" paperSize="8" scale="48" r:id="rId2"/>
  <rowBreaks count="2" manualBreakCount="2">
    <brk id="41" max="255" man="1"/>
    <brk id="8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P125"/>
  <sheetViews>
    <sheetView showGridLines="0" view="pageBreakPreview" zoomScale="60" zoomScaleNormal="71" zoomScalePageLayoutView="71" workbookViewId="0" topLeftCell="A1">
      <selection activeCell="I9" sqref="I9"/>
    </sheetView>
  </sheetViews>
  <sheetFormatPr defaultColWidth="8.8515625" defaultRowHeight="15"/>
  <cols>
    <col min="1" max="1" width="2.00390625" style="1" customWidth="1"/>
    <col min="2" max="2" width="2.140625" style="1" customWidth="1"/>
    <col min="3" max="3" width="23.57421875" style="57" customWidth="1"/>
    <col min="4" max="5" width="31.00390625" style="57" customWidth="1"/>
    <col min="6" max="6" width="16.00390625" style="1" customWidth="1"/>
    <col min="7" max="8" width="10.140625" style="1" customWidth="1"/>
    <col min="9" max="9" width="32.57421875" style="2" customWidth="1"/>
    <col min="10" max="10" width="27.57421875" style="2" customWidth="1"/>
    <col min="11" max="11" width="33.421875" style="2" customWidth="1"/>
    <col min="12" max="14" width="12.421875" style="2" customWidth="1"/>
    <col min="15" max="15" width="31.8515625" style="2" customWidth="1"/>
    <col min="16" max="16" width="3.421875" style="1" customWidth="1"/>
    <col min="17" max="17" width="3.140625" style="1" customWidth="1"/>
    <col min="18" max="16384" width="8.8515625" style="1" customWidth="1"/>
  </cols>
  <sheetData>
    <row r="1" spans="3:16" ht="49.5" customHeight="1">
      <c r="C1" s="184"/>
      <c r="D1" s="184"/>
      <c r="E1" s="184"/>
      <c r="F1" s="559" t="s">
        <v>82</v>
      </c>
      <c r="G1" s="559"/>
      <c r="H1" s="559"/>
      <c r="I1" s="559"/>
      <c r="J1" s="559"/>
      <c r="K1" s="184"/>
      <c r="L1" s="184"/>
      <c r="M1" s="184"/>
      <c r="N1" s="184"/>
      <c r="O1" s="131" t="s">
        <v>228</v>
      </c>
      <c r="P1" s="184"/>
    </row>
    <row r="2" spans="3:16" s="57" customFormat="1" ht="31.5" customHeight="1">
      <c r="C2" s="224" t="s">
        <v>39</v>
      </c>
      <c r="D2" s="26"/>
      <c r="E2" s="13"/>
      <c r="F2" s="13"/>
      <c r="G2" s="13"/>
      <c r="H2" s="13"/>
      <c r="I2" s="13"/>
      <c r="J2" s="13"/>
      <c r="K2" s="13"/>
      <c r="L2" s="13"/>
      <c r="M2" s="13"/>
      <c r="N2" s="13"/>
      <c r="P2" s="13"/>
    </row>
    <row r="3" spans="3:16" ht="48.75" customHeight="1">
      <c r="C3" s="617" t="s">
        <v>120</v>
      </c>
      <c r="D3" s="318"/>
      <c r="E3" s="318"/>
      <c r="F3" s="318"/>
      <c r="G3" s="318"/>
      <c r="H3" s="318"/>
      <c r="I3" s="318"/>
      <c r="J3" s="318"/>
      <c r="K3" s="318"/>
      <c r="L3" s="318"/>
      <c r="M3" s="318"/>
      <c r="N3" s="318"/>
      <c r="O3" s="318"/>
      <c r="P3" s="6"/>
    </row>
    <row r="4" spans="3:15" ht="24.75" customHeight="1">
      <c r="C4" s="318"/>
      <c r="D4" s="318"/>
      <c r="E4" s="318"/>
      <c r="F4" s="318"/>
      <c r="G4" s="318"/>
      <c r="H4" s="318"/>
      <c r="I4" s="318"/>
      <c r="J4" s="318"/>
      <c r="K4" s="318"/>
      <c r="L4" s="318"/>
      <c r="M4" s="318"/>
      <c r="N4" s="318"/>
      <c r="O4" s="318"/>
    </row>
    <row r="5" spans="4:15" ht="35.25" customHeight="1">
      <c r="D5" s="626">
        <f>IF('様式B'!E5="","",'様式B'!E5)</f>
      </c>
      <c r="E5" s="627"/>
      <c r="F5" s="627"/>
      <c r="G5" s="627"/>
      <c r="I5" s="13"/>
      <c r="J5" s="13"/>
      <c r="K5" s="620" t="s">
        <v>147</v>
      </c>
      <c r="L5" s="621"/>
      <c r="M5" s="573"/>
      <c r="N5" s="574"/>
      <c r="O5" s="575"/>
    </row>
    <row r="6" spans="3:15" ht="35.25" customHeight="1">
      <c r="C6" s="246" t="s">
        <v>4</v>
      </c>
      <c r="D6" s="427"/>
      <c r="E6" s="427"/>
      <c r="F6" s="427"/>
      <c r="G6" s="427"/>
      <c r="I6" s="28"/>
      <c r="J6" s="203"/>
      <c r="K6" s="620" t="s">
        <v>161</v>
      </c>
      <c r="L6" s="621"/>
      <c r="M6" s="623"/>
      <c r="N6" s="624"/>
      <c r="O6" s="625"/>
    </row>
    <row r="7" spans="3:15" ht="39" customHeight="1">
      <c r="C7" s="246" t="s">
        <v>38</v>
      </c>
      <c r="D7" s="630">
        <f>IF('様式C_研究責任医師'!M7="","",'様式C_研究責任医師'!M7)</f>
      </c>
      <c r="E7" s="365"/>
      <c r="F7" s="51"/>
      <c r="G7" s="12"/>
      <c r="I7" s="28"/>
      <c r="J7" s="203"/>
      <c r="K7" s="622" t="s">
        <v>162</v>
      </c>
      <c r="L7" s="621"/>
      <c r="M7" s="623"/>
      <c r="N7" s="624"/>
      <c r="O7" s="625"/>
    </row>
    <row r="8" spans="3:15" ht="36.75" customHeight="1">
      <c r="C8" s="246" t="s">
        <v>47</v>
      </c>
      <c r="G8" s="12"/>
      <c r="I8" s="27"/>
      <c r="J8" s="27"/>
      <c r="K8" s="622" t="s">
        <v>163</v>
      </c>
      <c r="L8" s="621"/>
      <c r="M8" s="623"/>
      <c r="N8" s="624"/>
      <c r="O8" s="625"/>
    </row>
    <row r="9" spans="3:15" ht="36.75" customHeight="1">
      <c r="C9" s="247" t="s">
        <v>85</v>
      </c>
      <c r="D9" s="618">
        <f>IF('様式C_研究責任医師'!M5="","",'様式C_研究責任医師'!M5)</f>
      </c>
      <c r="E9" s="619"/>
      <c r="G9" s="12"/>
      <c r="I9" s="27"/>
      <c r="J9" s="27"/>
      <c r="K9" s="622" t="s">
        <v>164</v>
      </c>
      <c r="L9" s="621"/>
      <c r="M9" s="623"/>
      <c r="N9" s="624"/>
      <c r="O9" s="625"/>
    </row>
    <row r="10" spans="3:15" ht="34.5" customHeight="1">
      <c r="C10" s="247" t="s">
        <v>178</v>
      </c>
      <c r="D10" s="618" t="str">
        <f>IF('様式C_研究責任医師'!M6="","",'様式C_研究責任医師'!M6)</f>
        <v>研究責任医師</v>
      </c>
      <c r="E10" s="619"/>
      <c r="F10" s="51"/>
      <c r="G10" s="29"/>
      <c r="H10" s="29"/>
      <c r="I10" s="28"/>
      <c r="J10" s="27"/>
      <c r="K10" s="27"/>
      <c r="L10" s="276"/>
      <c r="M10" s="276"/>
      <c r="N10" s="276"/>
      <c r="O10" s="276"/>
    </row>
    <row r="11" spans="3:15" ht="34.5" customHeight="1">
      <c r="C11" s="247" t="s">
        <v>24</v>
      </c>
      <c r="D11" s="618">
        <f>D7</f>
      </c>
      <c r="E11" s="619"/>
      <c r="F11" s="51"/>
      <c r="G11" s="29"/>
      <c r="H11" s="29"/>
      <c r="I11" s="28"/>
      <c r="J11" s="27"/>
      <c r="K11" s="27"/>
      <c r="L11" s="277" t="s">
        <v>205</v>
      </c>
      <c r="M11" s="276"/>
      <c r="N11" s="276"/>
      <c r="O11" s="276"/>
    </row>
    <row r="12" spans="3:16" ht="31.5" customHeight="1">
      <c r="C12" s="125"/>
      <c r="D12" s="125"/>
      <c r="E12" s="126"/>
      <c r="F12" s="55"/>
      <c r="G12" s="12"/>
      <c r="H12" s="20"/>
      <c r="I12" s="20"/>
      <c r="J12" s="21"/>
      <c r="K12" s="27"/>
      <c r="L12" s="652">
        <f>IF('様式C_研究責任医師'!M11="","",'様式C_研究責任医師'!M11)</f>
      </c>
      <c r="M12" s="653"/>
      <c r="N12" s="653"/>
      <c r="O12" s="654"/>
      <c r="P12" s="19"/>
    </row>
    <row r="13" spans="3:15" ht="25.5" customHeight="1">
      <c r="C13" s="273" t="s">
        <v>84</v>
      </c>
      <c r="D13" s="273" t="s">
        <v>70</v>
      </c>
      <c r="E13" s="273" t="s">
        <v>69</v>
      </c>
      <c r="F13" s="76"/>
      <c r="G13" s="628" t="s">
        <v>23</v>
      </c>
      <c r="H13" s="629"/>
      <c r="I13" s="274" t="s">
        <v>70</v>
      </c>
      <c r="J13" s="274" t="s">
        <v>69</v>
      </c>
      <c r="K13" s="27"/>
      <c r="L13" s="655"/>
      <c r="M13" s="656"/>
      <c r="N13" s="656"/>
      <c r="O13" s="657"/>
    </row>
    <row r="14" spans="3:15" ht="25.5" customHeight="1">
      <c r="C14" s="200">
        <f>IF('様式C_研究責任医師'!C11="","",'様式C_研究責任医師'!C11)</f>
      </c>
      <c r="D14" s="200">
        <f>IF('様式C_研究責任医師'!D11="","",'様式C_研究責任医師'!D11)</f>
      </c>
      <c r="E14" s="200">
        <f>IF('様式C_研究責任医師'!E11="","",'様式C_研究責任医師'!E11)</f>
      </c>
      <c r="F14" s="50"/>
      <c r="G14" s="608">
        <f>IF('様式C_研究責任医師'!G11="","",'様式C_研究責任医師'!G11)</f>
      </c>
      <c r="H14" s="609"/>
      <c r="I14" s="199">
        <f>IF('様式C_研究責任医師'!I11="","",'様式C_研究責任医師'!I11)</f>
      </c>
      <c r="J14" s="199">
        <f>IF('様式C_研究責任医師'!J11="","",'様式C_研究責任医師'!J11)</f>
      </c>
      <c r="K14" s="27"/>
      <c r="L14" s="655"/>
      <c r="M14" s="656"/>
      <c r="N14" s="656"/>
      <c r="O14" s="657"/>
    </row>
    <row r="15" spans="3:15" ht="25.5" customHeight="1">
      <c r="C15" s="200">
        <f>IF('様式C_研究責任医師'!C12="","",'様式C_研究責任医師'!C12)</f>
      </c>
      <c r="D15" s="200">
        <f>IF('様式C_研究責任医師'!D12="","",'様式C_研究責任医師'!D12)</f>
      </c>
      <c r="E15" s="200">
        <f>IF('様式C_研究責任医師'!E12="","",'様式C_研究責任医師'!E12)</f>
      </c>
      <c r="F15" s="50"/>
      <c r="G15" s="608">
        <f>IF('様式C_研究責任医師'!G12="","",'様式C_研究責任医師'!G12)</f>
      </c>
      <c r="H15" s="609"/>
      <c r="I15" s="199">
        <f>IF('様式C_研究責任医師'!I12="","",'様式C_研究責任医師'!I12)</f>
      </c>
      <c r="J15" s="199">
        <f>IF('様式C_研究責任医師'!J12="","",'様式C_研究責任医師'!J12)</f>
      </c>
      <c r="K15" s="27"/>
      <c r="L15" s="658"/>
      <c r="M15" s="659"/>
      <c r="N15" s="659"/>
      <c r="O15" s="660"/>
    </row>
    <row r="16" spans="3:15" ht="25.5" customHeight="1">
      <c r="C16" s="200">
        <f>IF('様式C_研究責任医師'!C13="","",'様式C_研究責任医師'!C13)</f>
      </c>
      <c r="D16" s="200">
        <f>IF('様式C_研究責任医師'!D13="","",'様式C_研究責任医師'!D13)</f>
      </c>
      <c r="E16" s="200">
        <f>IF('様式C_研究責任医師'!E13="","",'様式C_研究責任医師'!E13)</f>
      </c>
      <c r="F16" s="50"/>
      <c r="G16" s="608">
        <f>IF('様式C_研究責任医師'!G13="","",'様式C_研究責任医師'!G13)</f>
      </c>
      <c r="H16" s="609"/>
      <c r="I16" s="199">
        <f>IF('様式C_研究責任医師'!I13="","",'様式C_研究責任医師'!I13)</f>
      </c>
      <c r="J16" s="199">
        <f>IF('様式C_研究責任医師'!J13="","",'様式C_研究責任医師'!J13)</f>
      </c>
      <c r="K16" s="21"/>
      <c r="L16" s="277" t="s">
        <v>113</v>
      </c>
      <c r="M16" s="281"/>
      <c r="N16" s="649" t="s">
        <v>195</v>
      </c>
      <c r="O16" s="650"/>
    </row>
    <row r="17" spans="3:15" ht="25.5" customHeight="1">
      <c r="C17" s="200">
        <f>IF('様式C_研究責任医師'!C14="","",'様式C_研究責任医師'!C14)</f>
      </c>
      <c r="D17" s="200">
        <f>IF('様式C_研究責任医師'!D14="","",'様式C_研究責任医師'!D14)</f>
      </c>
      <c r="E17" s="200">
        <f>IF('様式C_研究責任医師'!E14="","",'様式C_研究責任医師'!E14)</f>
      </c>
      <c r="F17" s="50"/>
      <c r="G17" s="608">
        <f>IF('様式C_研究責任医師'!G14="","",'様式C_研究責任医師'!G14)</f>
      </c>
      <c r="H17" s="609"/>
      <c r="I17" s="199">
        <f>IF('様式C_研究責任医師'!I14="","",'様式C_研究責任医師'!I14)</f>
      </c>
      <c r="J17" s="199">
        <f>IF('様式C_研究責任医師'!J14="","",'様式C_研究責任医師'!J14)</f>
      </c>
      <c r="K17" s="21"/>
      <c r="L17" s="278"/>
      <c r="M17" s="281"/>
      <c r="N17" s="651"/>
      <c r="O17" s="651"/>
    </row>
    <row r="18" spans="3:15" ht="25.5" customHeight="1">
      <c r="C18" s="200">
        <f>IF('様式C_研究責任医師'!C15="","",'様式C_研究責任医師'!C15)</f>
      </c>
      <c r="D18" s="200">
        <f>IF('様式C_研究責任医師'!D15="","",'様式C_研究責任医師'!D15)</f>
      </c>
      <c r="E18" s="200">
        <f>IF('様式C_研究責任医師'!E15="","",'様式C_研究責任医師'!E15)</f>
      </c>
      <c r="F18" s="50"/>
      <c r="G18" s="608">
        <f>IF('様式C_研究責任医師'!G15="","",'様式C_研究責任医師'!G15)</f>
      </c>
      <c r="H18" s="609"/>
      <c r="I18" s="199">
        <f>IF('様式C_研究責任医師'!I15="","",'様式C_研究責任医師'!I15)</f>
      </c>
      <c r="J18" s="199">
        <f>IF('様式C_研究責任医師'!J15="","",'様式C_研究責任医師'!J15)</f>
      </c>
      <c r="K18" s="21"/>
      <c r="L18" s="640"/>
      <c r="M18" s="641"/>
      <c r="N18" s="641"/>
      <c r="O18" s="642"/>
    </row>
    <row r="19" spans="3:15" ht="25.5" customHeight="1">
      <c r="C19" s="200">
        <f>IF('様式C_研究責任医師'!C16="","",'様式C_研究責任医師'!C16)</f>
      </c>
      <c r="D19" s="200">
        <f>IF('様式C_研究責任医師'!D16="","",'様式C_研究責任医師'!D16)</f>
      </c>
      <c r="E19" s="200">
        <f>IF('様式C_研究責任医師'!E16="","",'様式C_研究責任医師'!E16)</f>
      </c>
      <c r="F19" s="50"/>
      <c r="G19" s="608">
        <f>IF('様式C_研究責任医師'!G16="","",'様式C_研究責任医師'!G16)</f>
      </c>
      <c r="H19" s="609"/>
      <c r="I19" s="199">
        <f>IF('様式C_研究責任医師'!I16="","",'様式C_研究責任医師'!I16)</f>
      </c>
      <c r="J19" s="199">
        <f>IF('様式C_研究責任医師'!J16="","",'様式C_研究責任医師'!J16)</f>
      </c>
      <c r="K19" s="21"/>
      <c r="L19" s="643"/>
      <c r="M19" s="644"/>
      <c r="N19" s="644"/>
      <c r="O19" s="645"/>
    </row>
    <row r="20" spans="3:15" ht="25.5" customHeight="1">
      <c r="C20" s="200">
        <f>IF('様式C_研究責任医師'!C17="","",'様式C_研究責任医師'!C17)</f>
      </c>
      <c r="D20" s="200">
        <f>IF('様式C_研究責任医師'!D17="","",'様式C_研究責任医師'!D17)</f>
      </c>
      <c r="E20" s="200">
        <f>IF('様式C_研究責任医師'!E17="","",'様式C_研究責任医師'!E17)</f>
      </c>
      <c r="F20" s="50"/>
      <c r="G20" s="608">
        <f>IF('様式C_研究責任医師'!G17="","",'様式C_研究責任医師'!G17)</f>
      </c>
      <c r="H20" s="609"/>
      <c r="I20" s="199">
        <f>IF('様式C_研究責任医師'!I17="","",'様式C_研究責任医師'!I17)</f>
      </c>
      <c r="J20" s="199">
        <f>IF('様式C_研究責任医師'!J17="","",'様式C_研究責任医師'!J17)</f>
      </c>
      <c r="K20" s="21"/>
      <c r="L20" s="643"/>
      <c r="M20" s="644"/>
      <c r="N20" s="644"/>
      <c r="O20" s="645"/>
    </row>
    <row r="21" spans="3:15" ht="25.5" customHeight="1">
      <c r="C21" s="200">
        <f>IF('様式C_研究責任医師'!C18="","",'様式C_研究責任医師'!C18)</f>
      </c>
      <c r="D21" s="200">
        <f>IF('様式C_研究責任医師'!D18="","",'様式C_研究責任医師'!D18)</f>
      </c>
      <c r="E21" s="200">
        <f>IF('様式C_研究責任医師'!E18="","",'様式C_研究責任医師'!E18)</f>
      </c>
      <c r="F21" s="50"/>
      <c r="G21" s="608">
        <f>IF('様式C_研究責任医師'!G18="","",'様式C_研究責任医師'!G18)</f>
      </c>
      <c r="H21" s="609"/>
      <c r="I21" s="199">
        <f>IF('様式C_研究責任医師'!I18="","",'様式C_研究責任医師'!I18)</f>
      </c>
      <c r="J21" s="199">
        <f>IF('様式C_研究責任医師'!J18="","",'様式C_研究責任医師'!J18)</f>
      </c>
      <c r="K21" s="21"/>
      <c r="L21" s="643"/>
      <c r="M21" s="644"/>
      <c r="N21" s="644"/>
      <c r="O21" s="645"/>
    </row>
    <row r="22" spans="3:16" ht="33" customHeight="1">
      <c r="C22" s="127"/>
      <c r="D22" s="127"/>
      <c r="E22" s="127"/>
      <c r="F22" s="48"/>
      <c r="G22" s="47"/>
      <c r="H22" s="10"/>
      <c r="I22" s="10"/>
      <c r="J22" s="10"/>
      <c r="K22" s="10"/>
      <c r="L22" s="646"/>
      <c r="M22" s="647"/>
      <c r="N22" s="647"/>
      <c r="O22" s="648"/>
      <c r="P22" s="19"/>
    </row>
    <row r="23" spans="3:16" ht="27.75" customHeight="1">
      <c r="C23" s="238" t="s">
        <v>152</v>
      </c>
      <c r="D23" s="117"/>
      <c r="E23" s="118"/>
      <c r="F23" s="49"/>
      <c r="G23" s="46"/>
      <c r="H23" s="46"/>
      <c r="I23" s="46"/>
      <c r="J23" s="5"/>
      <c r="K23" s="5"/>
      <c r="L23" s="5"/>
      <c r="M23" s="5"/>
      <c r="N23" s="5"/>
      <c r="O23" s="5"/>
      <c r="P23" s="3"/>
    </row>
    <row r="24" spans="3:15" ht="29.25" customHeight="1">
      <c r="C24" s="506" t="s">
        <v>149</v>
      </c>
      <c r="D24" s="582"/>
      <c r="E24" s="507"/>
      <c r="F24" s="75" t="s">
        <v>102</v>
      </c>
      <c r="G24" s="612">
        <f>IF('様式B'!H12="","",'様式B'!H12)</f>
      </c>
      <c r="H24" s="613"/>
      <c r="I24" s="558"/>
      <c r="J24" s="610">
        <f>IF(G24="","","本研究対象薬剤・機器名："&amp;'様式B'!J12)</f>
      </c>
      <c r="K24" s="611"/>
      <c r="L24" s="611"/>
      <c r="M24" s="611"/>
      <c r="N24" s="611"/>
      <c r="O24" s="558"/>
    </row>
    <row r="25" spans="3:15" ht="29.25" customHeight="1">
      <c r="C25" s="631"/>
      <c r="D25" s="632"/>
      <c r="E25" s="633"/>
      <c r="F25" s="54" t="s">
        <v>103</v>
      </c>
      <c r="G25" s="612">
        <f>IF('様式B'!H13="","",'様式B'!H13)</f>
      </c>
      <c r="H25" s="613"/>
      <c r="I25" s="558"/>
      <c r="J25" s="610">
        <f>IF(G25="","","本研究対象薬剤・機器名："&amp;'様式B'!J13)</f>
      </c>
      <c r="K25" s="611"/>
      <c r="L25" s="611"/>
      <c r="M25" s="611"/>
      <c r="N25" s="611"/>
      <c r="O25" s="558"/>
    </row>
    <row r="26" spans="3:15" ht="29.25" customHeight="1">
      <c r="C26" s="631"/>
      <c r="D26" s="632"/>
      <c r="E26" s="633"/>
      <c r="F26" s="54" t="s">
        <v>104</v>
      </c>
      <c r="G26" s="612">
        <f>IF('様式B'!H14="","",'様式B'!H14)</f>
      </c>
      <c r="H26" s="613"/>
      <c r="I26" s="558"/>
      <c r="J26" s="610">
        <f>IF(G26="","","本研究対象薬剤・機器名："&amp;'様式B'!J14)</f>
      </c>
      <c r="K26" s="611"/>
      <c r="L26" s="611"/>
      <c r="M26" s="611"/>
      <c r="N26" s="611"/>
      <c r="O26" s="558"/>
    </row>
    <row r="27" spans="3:15" ht="29.25" customHeight="1">
      <c r="C27" s="634"/>
      <c r="D27" s="635"/>
      <c r="E27" s="636"/>
      <c r="F27" s="54" t="s">
        <v>100</v>
      </c>
      <c r="G27" s="612">
        <f>IF('様式B'!H15="","",'様式B'!H15)</f>
      </c>
      <c r="H27" s="613"/>
      <c r="I27" s="558"/>
      <c r="J27" s="610">
        <f>IF(G27="","","本研究対象薬剤・機器名："&amp;'様式B'!J15)</f>
      </c>
      <c r="K27" s="611"/>
      <c r="L27" s="611"/>
      <c r="M27" s="611"/>
      <c r="N27" s="611"/>
      <c r="O27" s="558"/>
    </row>
    <row r="28" spans="3:15" ht="29.25" customHeight="1">
      <c r="C28" s="637"/>
      <c r="D28" s="638"/>
      <c r="E28" s="639"/>
      <c r="F28" s="54" t="s">
        <v>99</v>
      </c>
      <c r="G28" s="612">
        <f>IF('様式B'!H16="","",'様式B'!H16)</f>
      </c>
      <c r="H28" s="613"/>
      <c r="I28" s="558"/>
      <c r="J28" s="610">
        <f>IF(G28="","","本研究対象薬剤・機器名："&amp;'様式B'!J16)</f>
      </c>
      <c r="K28" s="611"/>
      <c r="L28" s="611"/>
      <c r="M28" s="611"/>
      <c r="N28" s="611"/>
      <c r="O28" s="558"/>
    </row>
    <row r="29" spans="3:16" ht="12.75" customHeight="1">
      <c r="C29" s="77"/>
      <c r="D29" s="77"/>
      <c r="E29" s="77"/>
      <c r="F29" s="7"/>
      <c r="G29" s="7"/>
      <c r="H29" s="7"/>
      <c r="I29" s="7"/>
      <c r="J29" s="7"/>
      <c r="K29" s="7"/>
      <c r="L29" s="7"/>
      <c r="M29" s="7"/>
      <c r="N29" s="7"/>
      <c r="O29" s="7"/>
      <c r="P29" s="7"/>
    </row>
    <row r="30" spans="3:15" ht="44.25" customHeight="1">
      <c r="C30" s="550" t="s">
        <v>150</v>
      </c>
      <c r="D30" s="550"/>
      <c r="E30" s="551"/>
      <c r="F30" s="49"/>
      <c r="H30" s="2"/>
      <c r="N30" s="1"/>
      <c r="O30" s="1"/>
    </row>
    <row r="31" spans="5:15" ht="31.5" customHeight="1">
      <c r="E31" s="249" t="s">
        <v>153</v>
      </c>
      <c r="F31" s="78" t="s">
        <v>91</v>
      </c>
      <c r="G31" s="566">
        <f>IF(G24="","",G24)</f>
      </c>
      <c r="H31" s="567"/>
      <c r="I31" s="567"/>
      <c r="J31" s="567"/>
      <c r="K31" s="567"/>
      <c r="L31" s="567"/>
      <c r="M31" s="567"/>
      <c r="N31" s="567"/>
      <c r="O31" s="568"/>
    </row>
    <row r="32" spans="5:15" ht="19.5" customHeight="1">
      <c r="E32" s="128"/>
      <c r="F32" s="2"/>
      <c r="H32" s="2"/>
      <c r="N32" s="1"/>
      <c r="O32" s="1"/>
    </row>
    <row r="33" spans="3:15" ht="21" customHeight="1">
      <c r="C33" s="569" t="s">
        <v>3</v>
      </c>
      <c r="D33" s="496"/>
      <c r="E33" s="496"/>
      <c r="F33" s="497"/>
      <c r="G33" s="248" t="s">
        <v>25</v>
      </c>
      <c r="H33" s="248" t="s">
        <v>26</v>
      </c>
      <c r="I33" s="602" t="s">
        <v>21</v>
      </c>
      <c r="J33" s="496"/>
      <c r="K33" s="496"/>
      <c r="L33" s="497"/>
      <c r="M33" s="570" t="s">
        <v>28</v>
      </c>
      <c r="N33" s="570" t="s">
        <v>45</v>
      </c>
      <c r="O33" s="570" t="s">
        <v>179</v>
      </c>
    </row>
    <row r="34" spans="3:15" ht="21" customHeight="1">
      <c r="C34" s="498"/>
      <c r="D34" s="499"/>
      <c r="E34" s="499"/>
      <c r="F34" s="500"/>
      <c r="G34" s="587" t="s">
        <v>13</v>
      </c>
      <c r="H34" s="587" t="s">
        <v>13</v>
      </c>
      <c r="I34" s="498"/>
      <c r="J34" s="603"/>
      <c r="K34" s="603"/>
      <c r="L34" s="500"/>
      <c r="M34" s="571"/>
      <c r="N34" s="576"/>
      <c r="O34" s="576"/>
    </row>
    <row r="35" spans="3:15" ht="36.75" customHeight="1">
      <c r="C35" s="501"/>
      <c r="D35" s="502"/>
      <c r="E35" s="502"/>
      <c r="F35" s="503"/>
      <c r="G35" s="587"/>
      <c r="H35" s="587"/>
      <c r="I35" s="501"/>
      <c r="J35" s="502"/>
      <c r="K35" s="502"/>
      <c r="L35" s="503"/>
      <c r="M35" s="572"/>
      <c r="N35" s="577"/>
      <c r="O35" s="577"/>
    </row>
    <row r="36" spans="3:15" ht="35.25" customHeight="1">
      <c r="C36" s="510" t="s">
        <v>217</v>
      </c>
      <c r="D36" s="578"/>
      <c r="E36" s="515"/>
      <c r="F36" s="423"/>
      <c r="G36" s="584">
        <f>IF('様式C_研究責任医師'!G32="","",'様式C_研究責任医師'!G32)</f>
      </c>
      <c r="H36" s="584">
        <f>IF('様式C_研究責任医師'!J32="","",'様式C_研究責任医師'!J32)</f>
      </c>
      <c r="I36" s="588">
        <f>IF('様式C_研究責任医師'!M32="","",'様式C_研究責任医師'!M32)</f>
      </c>
      <c r="J36" s="589"/>
      <c r="K36" s="423"/>
      <c r="L36" s="614">
        <f>IF('様式C_研究責任医師'!N32="","",'様式C_研究責任医師'!N32)</f>
      </c>
      <c r="M36" s="596"/>
      <c r="N36" s="596"/>
      <c r="O36" s="492"/>
    </row>
    <row r="37" spans="3:15" ht="35.25" customHeight="1">
      <c r="C37" s="512"/>
      <c r="D37" s="516"/>
      <c r="E37" s="516"/>
      <c r="F37" s="425"/>
      <c r="G37" s="585">
        <f>IF('様式C_研究責任医師'!G35="","",'様式C_研究責任医師'!G35)</f>
      </c>
      <c r="H37" s="585">
        <f>IF('様式C_研究責任医師'!J35="","",'様式C_研究責任医師'!J35)</f>
      </c>
      <c r="I37" s="590"/>
      <c r="J37" s="591"/>
      <c r="K37" s="425"/>
      <c r="L37" s="615"/>
      <c r="M37" s="597"/>
      <c r="N37" s="604"/>
      <c r="O37" s="594"/>
    </row>
    <row r="38" spans="3:15" ht="35.25" customHeight="1">
      <c r="C38" s="579"/>
      <c r="D38" s="580"/>
      <c r="E38" s="580"/>
      <c r="F38" s="428"/>
      <c r="G38" s="586">
        <f>IF('様式C_研究責任医師'!G36="","",'様式C_研究責任医師'!G36)</f>
      </c>
      <c r="H38" s="586">
        <f>IF('様式C_研究責任医師'!J36="","",'様式C_研究責任医師'!J36)</f>
      </c>
      <c r="I38" s="592"/>
      <c r="J38" s="593"/>
      <c r="K38" s="428"/>
      <c r="L38" s="616"/>
      <c r="M38" s="598"/>
      <c r="N38" s="605"/>
      <c r="O38" s="595"/>
    </row>
    <row r="39" spans="3:15" ht="97.5" customHeight="1">
      <c r="C39" s="510" t="s">
        <v>170</v>
      </c>
      <c r="D39" s="578"/>
      <c r="E39" s="511"/>
      <c r="F39" s="242" t="s">
        <v>64</v>
      </c>
      <c r="G39" s="113">
        <f>IF('様式C_研究責任医師'!G34="","",'様式C_研究責任医師'!G34)</f>
      </c>
      <c r="H39" s="113">
        <f>IF('様式C_研究責任医師'!J34="","",'様式C_研究責任医師'!J34)</f>
      </c>
      <c r="I39" s="556">
        <f>IF(G39="はい",VLOOKUP("基準1と5",基準選択肢C,2,FALSE),IF(H39="はい",VLOOKUP("基準1と5",基準選択肢C,2,FALSE),""))</f>
      </c>
      <c r="J39" s="557"/>
      <c r="K39" s="558"/>
      <c r="L39" s="205">
        <f>IF(G39="はい","基準1と5",IF(H39="はい","基準1と5",""))</f>
      </c>
      <c r="M39" s="99"/>
      <c r="N39" s="99"/>
      <c r="O39" s="98"/>
    </row>
    <row r="40" spans="3:15" ht="97.5" customHeight="1">
      <c r="C40" s="579"/>
      <c r="D40" s="580"/>
      <c r="E40" s="581"/>
      <c r="F40" s="250" t="s">
        <v>65</v>
      </c>
      <c r="G40" s="114">
        <f>IF('様式C_研究責任医師'!G36="","",'様式C_研究責任医師'!G36)</f>
      </c>
      <c r="H40" s="114">
        <f>IF('様式C_研究責任医師'!J36="","",'様式C_研究責任医師'!J36)</f>
      </c>
      <c r="I40" s="556">
        <f>IF(G40="はい",VLOOKUP("基準1と6",基準選択肢C,2,FALSE),IF(H40="はい",VLOOKUP("基準1と6",基準選択肢C,2,FALSE),""))</f>
      </c>
      <c r="J40" s="557"/>
      <c r="K40" s="558"/>
      <c r="L40" s="205">
        <f>IF(G40="はい","基準1と6",IF(H40="はい","基準1と6",""))</f>
      </c>
      <c r="M40" s="99"/>
      <c r="N40" s="99"/>
      <c r="O40" s="98"/>
    </row>
    <row r="41" spans="3:15" ht="97.5" customHeight="1">
      <c r="C41" s="510" t="s">
        <v>175</v>
      </c>
      <c r="D41" s="578"/>
      <c r="E41" s="511"/>
      <c r="F41" s="242" t="s">
        <v>64</v>
      </c>
      <c r="G41" s="113">
        <f>IF('様式C_研究責任医師'!G38="","",'様式C_研究責任医師'!G38)</f>
      </c>
      <c r="H41" s="113">
        <f>IF('様式C_研究責任医師'!J38="","",'様式C_研究責任医師'!J38)</f>
      </c>
      <c r="I41" s="556">
        <f>IF('様式C_研究責任医師'!M38="","",'様式C_研究責任医師'!M38)</f>
      </c>
      <c r="J41" s="557"/>
      <c r="K41" s="558"/>
      <c r="L41" s="205">
        <f>IF('様式C_研究責任医師'!N38="","",'様式C_研究責任医師'!N38)</f>
      </c>
      <c r="M41" s="99"/>
      <c r="N41" s="99"/>
      <c r="O41" s="98"/>
    </row>
    <row r="42" spans="3:15" ht="97.5" customHeight="1">
      <c r="C42" s="579"/>
      <c r="D42" s="580"/>
      <c r="E42" s="581"/>
      <c r="F42" s="250" t="s">
        <v>65</v>
      </c>
      <c r="G42" s="114">
        <f>IF('様式C_研究責任医師'!G40="","",'様式C_研究責任医師'!G40)</f>
      </c>
      <c r="H42" s="114">
        <f>IF('様式C_研究責任医師'!J40="","",'様式C_研究責任医師'!J40)</f>
      </c>
      <c r="I42" s="556">
        <f>IF('様式C_研究責任医師'!M40="","",'様式C_研究責任医師'!M40)</f>
      </c>
      <c r="J42" s="557"/>
      <c r="K42" s="558"/>
      <c r="L42" s="205">
        <f>IF('様式C_研究責任医師'!N40="","",'様式C_研究責任医師'!N40)</f>
      </c>
      <c r="M42" s="99"/>
      <c r="N42" s="99"/>
      <c r="O42" s="98"/>
    </row>
    <row r="43" spans="3:15" ht="97.5" customHeight="1">
      <c r="C43" s="506" t="s">
        <v>181</v>
      </c>
      <c r="D43" s="582"/>
      <c r="E43" s="507"/>
      <c r="F43" s="242" t="s">
        <v>64</v>
      </c>
      <c r="G43" s="115">
        <f>IF('様式C_研究責任医師'!G42="","",'様式C_研究責任医師'!G42)</f>
      </c>
      <c r="H43" s="115">
        <f>IF('様式C_研究責任医師'!J42="","",'様式C_研究責任医師'!J42)</f>
      </c>
      <c r="I43" s="556">
        <f>IF('様式C_研究責任医師'!M42="","",'様式C_研究責任医師'!M42)</f>
      </c>
      <c r="J43" s="557">
        <f>IF('様式C_研究責任医師'!J42="","",'様式C_研究責任医師'!J42)</f>
      </c>
      <c r="K43" s="558" t="str">
        <f>IF('様式C_研究責任医師'!K42="","",'様式C_研究責任医師'!K42)</f>
        <v>役職等の種類</v>
      </c>
      <c r="L43" s="205">
        <f>IF('様式C_研究責任医師'!N42="","",'様式C_研究責任医師'!N42)</f>
      </c>
      <c r="M43" s="99"/>
      <c r="N43" s="100"/>
      <c r="O43" s="100"/>
    </row>
    <row r="44" spans="3:15" ht="97.5" customHeight="1">
      <c r="C44" s="508"/>
      <c r="D44" s="583"/>
      <c r="E44" s="509"/>
      <c r="F44" s="250" t="s">
        <v>65</v>
      </c>
      <c r="G44" s="115">
        <f>IF('様式C_研究責任医師'!G43="","",'様式C_研究責任医師'!G43)</f>
      </c>
      <c r="H44" s="115">
        <f>IF('様式C_研究責任医師'!J43="","",'様式C_研究責任医師'!J43)</f>
      </c>
      <c r="I44" s="556">
        <f>IF('様式C_研究責任医師'!M43="","",'様式C_研究責任医師'!M43)</f>
      </c>
      <c r="J44" s="557">
        <f>IF('様式C_研究責任医師'!J43="","",'様式C_研究責任医師'!J43)</f>
      </c>
      <c r="K44" s="558" t="str">
        <f>IF('様式C_研究責任医師'!K43="","",'様式C_研究責任医師'!K43)</f>
        <v>役職等の種類</v>
      </c>
      <c r="L44" s="205">
        <f>IF('様式C_研究責任医師'!N43="","",'様式C_研究責任医師'!N43)</f>
      </c>
      <c r="M44" s="99"/>
      <c r="N44" s="100"/>
      <c r="O44" s="100"/>
    </row>
    <row r="45" spans="3:15" ht="97.5" customHeight="1">
      <c r="C45" s="560" t="s">
        <v>176</v>
      </c>
      <c r="D45" s="561"/>
      <c r="E45" s="562"/>
      <c r="F45" s="242" t="s">
        <v>64</v>
      </c>
      <c r="G45" s="115">
        <f>IF('様式C_研究責任医師'!G44="","",'様式C_研究責任医師'!G44)</f>
      </c>
      <c r="H45" s="115">
        <f>IF('様式C_研究責任医師'!J44="","",'様式C_研究責任医師'!J44)</f>
      </c>
      <c r="I45" s="556">
        <f>IF('様式C_研究責任医師'!M44="","",'様式C_研究責任医師'!M44)</f>
      </c>
      <c r="J45" s="557">
        <f>IF('様式C_研究責任医師'!J44="","",'様式C_研究責任医師'!J44)</f>
      </c>
      <c r="K45" s="558" t="str">
        <f>IF('様式C_研究責任医師'!K44="","",'様式C_研究責任医師'!K44)</f>
        <v>内容
（その他を選択の場合は自由記載)
例：新株予約権と株式の保有</v>
      </c>
      <c r="L45" s="205">
        <f>IF('様式C_研究責任医師'!N44="","",'様式C_研究責任医師'!N44)</f>
      </c>
      <c r="M45" s="99"/>
      <c r="N45" s="100"/>
      <c r="O45" s="100"/>
    </row>
    <row r="46" spans="3:15" ht="97.5" customHeight="1">
      <c r="C46" s="563"/>
      <c r="D46" s="564"/>
      <c r="E46" s="565"/>
      <c r="F46" s="250" t="s">
        <v>65</v>
      </c>
      <c r="G46" s="115">
        <f>IF('様式C_研究責任医師'!G45="","",'様式C_研究責任医師'!G45)</f>
      </c>
      <c r="H46" s="115">
        <f>IF('様式C_研究責任医師'!J45="","",'様式C_研究責任医師'!J45)</f>
      </c>
      <c r="I46" s="556">
        <f>IF('様式C_研究責任医師'!M45="","",'様式C_研究責任医師'!M45)</f>
      </c>
      <c r="J46" s="557">
        <f>IF('様式C_研究責任医師'!J45="","",'様式C_研究責任医師'!J45)</f>
      </c>
      <c r="K46" s="558" t="str">
        <f>IF('様式C_研究責任医師'!K45="","",'様式C_研究責任医師'!K45)</f>
        <v>内容
（その他を選択の場合は自由記載)
例：新株予約権と株式の保有</v>
      </c>
      <c r="L46" s="205">
        <f>IF('様式C_研究責任医師'!N45="","",'様式C_研究責任医師'!N45)</f>
      </c>
      <c r="M46" s="99"/>
      <c r="N46" s="100"/>
      <c r="O46" s="100"/>
    </row>
    <row r="47" spans="3:15" ht="97.5" customHeight="1">
      <c r="C47" s="510" t="s">
        <v>182</v>
      </c>
      <c r="D47" s="578"/>
      <c r="E47" s="511"/>
      <c r="F47" s="251" t="s">
        <v>64</v>
      </c>
      <c r="G47" s="116">
        <f>IF('様式C_研究責任医師'!G46="","",'様式C_研究責任医師'!G46)</f>
      </c>
      <c r="H47" s="116">
        <f>IF('様式C_研究責任医師'!J46="","",'様式C_研究責任医師'!J46)</f>
      </c>
      <c r="I47" s="556">
        <f>IF('様式C_研究責任医師'!M46="","",'様式C_研究責任医師'!M46)</f>
      </c>
      <c r="J47" s="557">
        <f>IF('様式C_研究責任医師'!J46="","",'様式C_研究責任医師'!J46)</f>
      </c>
      <c r="K47" s="558" t="str">
        <f>IF('様式C_研究責任医師'!K46="","",'様式C_研究責任医師'!K46)</f>
        <v>内容</v>
      </c>
      <c r="L47" s="205">
        <f>IF('様式C_研究責任医師'!N46="","",'様式C_研究責任医師'!N46)</f>
      </c>
      <c r="M47" s="99"/>
      <c r="N47" s="100"/>
      <c r="O47" s="100"/>
    </row>
    <row r="48" spans="3:15" ht="97.5" customHeight="1">
      <c r="C48" s="364"/>
      <c r="D48" s="365"/>
      <c r="E48" s="366"/>
      <c r="F48" s="250" t="s">
        <v>65</v>
      </c>
      <c r="G48" s="116">
        <f>IF('様式C_研究責任医師'!G47="","",'様式C_研究責任医師'!G47)</f>
      </c>
      <c r="H48" s="116">
        <f>IF('様式C_研究責任医師'!J47="","",'様式C_研究責任医師'!J47)</f>
      </c>
      <c r="I48" s="556">
        <f>IF('様式C_研究責任医師'!M47="","",'様式C_研究責任医師'!M47)</f>
      </c>
      <c r="J48" s="557">
        <f>IF('様式C_研究責任医師'!J47="","",'様式C_研究責任医師'!J47)</f>
      </c>
      <c r="K48" s="558" t="str">
        <f>IF('様式C_研究責任医師'!K47="","",'様式C_研究責任医師'!K47)</f>
        <v>内容</v>
      </c>
      <c r="L48" s="205">
        <f>IF('様式C_研究責任医師'!N47="","",'様式C_研究責任医師'!N47)</f>
      </c>
      <c r="M48" s="99"/>
      <c r="N48" s="99"/>
      <c r="O48" s="99"/>
    </row>
    <row r="49" spans="3:15" ht="19.5" customHeight="1">
      <c r="C49" s="129"/>
      <c r="D49" s="129"/>
      <c r="E49" s="130"/>
      <c r="F49" s="9"/>
      <c r="G49" s="10"/>
      <c r="H49" s="8"/>
      <c r="I49" s="11"/>
      <c r="J49" s="11"/>
      <c r="K49" s="11"/>
      <c r="L49" s="11"/>
      <c r="M49" s="11"/>
      <c r="N49" s="11"/>
      <c r="O49" s="11"/>
    </row>
    <row r="50" spans="5:15" ht="31.5" customHeight="1">
      <c r="E50" s="249" t="s">
        <v>153</v>
      </c>
      <c r="F50" s="78" t="s">
        <v>97</v>
      </c>
      <c r="G50" s="566">
        <f>IF(G25="","",G25)</f>
      </c>
      <c r="H50" s="567"/>
      <c r="I50" s="567"/>
      <c r="J50" s="567"/>
      <c r="K50" s="567"/>
      <c r="L50" s="567"/>
      <c r="M50" s="567"/>
      <c r="N50" s="567"/>
      <c r="O50" s="568"/>
    </row>
    <row r="51" spans="5:15" ht="19.5" customHeight="1">
      <c r="E51" s="128"/>
      <c r="F51" s="2"/>
      <c r="H51" s="2"/>
      <c r="N51" s="1"/>
      <c r="O51" s="1"/>
    </row>
    <row r="52" spans="3:15" ht="21" customHeight="1">
      <c r="C52" s="569" t="s">
        <v>3</v>
      </c>
      <c r="D52" s="496"/>
      <c r="E52" s="496"/>
      <c r="F52" s="497"/>
      <c r="G52" s="248" t="s">
        <v>25</v>
      </c>
      <c r="H52" s="248" t="s">
        <v>26</v>
      </c>
      <c r="I52" s="602" t="s">
        <v>21</v>
      </c>
      <c r="J52" s="496"/>
      <c r="K52" s="496"/>
      <c r="L52" s="497"/>
      <c r="M52" s="570" t="s">
        <v>28</v>
      </c>
      <c r="N52" s="570" t="s">
        <v>45</v>
      </c>
      <c r="O52" s="570" t="s">
        <v>179</v>
      </c>
    </row>
    <row r="53" spans="3:15" ht="21" customHeight="1">
      <c r="C53" s="498"/>
      <c r="D53" s="499"/>
      <c r="E53" s="499"/>
      <c r="F53" s="500"/>
      <c r="G53" s="587" t="s">
        <v>13</v>
      </c>
      <c r="H53" s="587" t="s">
        <v>13</v>
      </c>
      <c r="I53" s="498"/>
      <c r="J53" s="603"/>
      <c r="K53" s="603"/>
      <c r="L53" s="500"/>
      <c r="M53" s="571"/>
      <c r="N53" s="576"/>
      <c r="O53" s="576"/>
    </row>
    <row r="54" spans="3:15" ht="36.75" customHeight="1">
      <c r="C54" s="501"/>
      <c r="D54" s="502"/>
      <c r="E54" s="502"/>
      <c r="F54" s="503"/>
      <c r="G54" s="587"/>
      <c r="H54" s="587"/>
      <c r="I54" s="501"/>
      <c r="J54" s="502"/>
      <c r="K54" s="502"/>
      <c r="L54" s="503"/>
      <c r="M54" s="572"/>
      <c r="N54" s="577"/>
      <c r="O54" s="577"/>
    </row>
    <row r="55" spans="3:15" ht="33.75" customHeight="1">
      <c r="C55" s="510" t="s">
        <v>180</v>
      </c>
      <c r="D55" s="578"/>
      <c r="E55" s="515"/>
      <c r="F55" s="423"/>
      <c r="G55" s="584">
        <f>IF('様式C_研究責任医師'!G54="","",'様式C_研究責任医師'!G54)</f>
      </c>
      <c r="H55" s="584">
        <f>IF('様式C_研究責任医師'!J54="","",'様式C_研究責任医師'!J54)</f>
      </c>
      <c r="I55" s="588">
        <f>IF('様式C_研究責任医師'!M54="","",'様式C_研究責任医師'!M54)</f>
      </c>
      <c r="J55" s="589">
        <f>IF('様式C_研究責任医師'!L54="","",'様式C_研究責任医師'!L54)</f>
      </c>
      <c r="K55" s="423">
        <f>IF('様式C_研究責任医師'!M54="","",'様式C_研究責任医師'!M54)</f>
      </c>
      <c r="L55" s="614">
        <f>IF('様式C_研究責任医師'!N54="","",'様式C_研究責任医師'!N54)</f>
      </c>
      <c r="M55" s="596"/>
      <c r="N55" s="596"/>
      <c r="O55" s="492"/>
    </row>
    <row r="56" spans="3:15" ht="33.75" customHeight="1">
      <c r="C56" s="512"/>
      <c r="D56" s="516"/>
      <c r="E56" s="516"/>
      <c r="F56" s="425"/>
      <c r="G56" s="585"/>
      <c r="H56" s="585"/>
      <c r="I56" s="590"/>
      <c r="J56" s="591"/>
      <c r="K56" s="425"/>
      <c r="L56" s="615"/>
      <c r="M56" s="597"/>
      <c r="N56" s="604"/>
      <c r="O56" s="594"/>
    </row>
    <row r="57" spans="3:15" ht="33.75" customHeight="1">
      <c r="C57" s="579"/>
      <c r="D57" s="580"/>
      <c r="E57" s="580"/>
      <c r="F57" s="428"/>
      <c r="G57" s="586"/>
      <c r="H57" s="586"/>
      <c r="I57" s="592"/>
      <c r="J57" s="593"/>
      <c r="K57" s="428"/>
      <c r="L57" s="616"/>
      <c r="M57" s="598"/>
      <c r="N57" s="605"/>
      <c r="O57" s="595"/>
    </row>
    <row r="58" spans="3:15" ht="97.5" customHeight="1">
      <c r="C58" s="510" t="s">
        <v>170</v>
      </c>
      <c r="D58" s="578"/>
      <c r="E58" s="511"/>
      <c r="F58" s="242" t="s">
        <v>64</v>
      </c>
      <c r="G58" s="113">
        <f>IF('様式C_研究責任医師'!G56="","",'様式C_研究責任医師'!G56)</f>
      </c>
      <c r="H58" s="113">
        <f>IF('様式C_研究責任医師'!J56="","",'様式C_研究責任医師'!J56)</f>
      </c>
      <c r="I58" s="556">
        <f>IF('様式C_研究責任医師'!M56="","",'様式C_研究責任医師'!M56)</f>
      </c>
      <c r="J58" s="557">
        <f>IF('様式C_研究責任医師'!L56="","",'様式C_研究責任医師'!L56)</f>
      </c>
      <c r="K58" s="558">
        <f>IF('様式C_研究責任医師'!M56="","",'様式C_研究責任医師'!M56)</f>
      </c>
      <c r="L58" s="205">
        <f>IF('様式C_研究責任医師'!N56="","",'様式C_研究責任医師'!N56)</f>
      </c>
      <c r="M58" s="99"/>
      <c r="N58" s="99"/>
      <c r="O58" s="98"/>
    </row>
    <row r="59" spans="3:15" ht="97.5" customHeight="1">
      <c r="C59" s="579"/>
      <c r="D59" s="580"/>
      <c r="E59" s="581"/>
      <c r="F59" s="250" t="s">
        <v>65</v>
      </c>
      <c r="G59" s="114">
        <f>IF('様式C_研究責任医師'!G58="","",'様式C_研究責任医師'!G58)</f>
      </c>
      <c r="H59" s="114">
        <f>IF('様式C_研究責任医師'!J58="","",'様式C_研究責任医師'!J58)</f>
      </c>
      <c r="I59" s="556">
        <f>IF('様式C_研究責任医師'!M58="","",'様式C_研究責任医師'!M58)</f>
      </c>
      <c r="J59" s="557">
        <f>IF('様式C_研究責任医師'!L58="","",'様式C_研究責任医師'!L58)</f>
      </c>
      <c r="K59" s="558">
        <f>IF('様式C_研究責任医師'!M58="","",'様式C_研究責任医師'!M58)</f>
      </c>
      <c r="L59" s="205">
        <f>IF('様式C_研究責任医師'!N58="","",'様式C_研究責任医師'!N58)</f>
      </c>
      <c r="M59" s="99"/>
      <c r="N59" s="99"/>
      <c r="O59" s="98"/>
    </row>
    <row r="60" spans="3:15" ht="97.5" customHeight="1">
      <c r="C60" s="510" t="s">
        <v>175</v>
      </c>
      <c r="D60" s="578"/>
      <c r="E60" s="511"/>
      <c r="F60" s="242" t="s">
        <v>64</v>
      </c>
      <c r="G60" s="113">
        <f>IF('様式C_研究責任医師'!G60="","",'様式C_研究責任医師'!G60)</f>
      </c>
      <c r="H60" s="113">
        <f>IF('様式C_研究責任医師'!J60="","",'様式C_研究責任医師'!J60)</f>
      </c>
      <c r="I60" s="556">
        <f>IF('様式C_研究責任医師'!M60="","",'様式C_研究責任医師'!M60)</f>
      </c>
      <c r="J60" s="557">
        <f>IF('様式C_研究責任医師'!L60="","",'様式C_研究責任医師'!L60)</f>
      </c>
      <c r="K60" s="558">
        <f>IF('様式C_研究責任医師'!M60="","",'様式C_研究責任医師'!M60)</f>
      </c>
      <c r="L60" s="205">
        <f>IF('様式C_研究責任医師'!N60="","",'様式C_研究責任医師'!N60)</f>
      </c>
      <c r="M60" s="99"/>
      <c r="N60" s="99"/>
      <c r="O60" s="98"/>
    </row>
    <row r="61" spans="3:15" ht="97.5" customHeight="1">
      <c r="C61" s="579"/>
      <c r="D61" s="580"/>
      <c r="E61" s="581"/>
      <c r="F61" s="250" t="s">
        <v>65</v>
      </c>
      <c r="G61" s="114">
        <f>IF('様式C_研究責任医師'!G62="","",'様式C_研究責任医師'!G62)</f>
      </c>
      <c r="H61" s="114">
        <f>IF('様式C_研究責任医師'!J62="","",'様式C_研究責任医師'!J62)</f>
      </c>
      <c r="I61" s="556">
        <f>IF('様式C_研究責任医師'!M62="","",'様式C_研究責任医師'!M62)</f>
      </c>
      <c r="J61" s="557">
        <f>IF('様式C_研究責任医師'!L62="","",'様式C_研究責任医師'!L62)</f>
      </c>
      <c r="K61" s="558">
        <f>IF('様式C_研究責任医師'!M62="","",'様式C_研究責任医師'!M62)</f>
      </c>
      <c r="L61" s="205">
        <f>IF('様式C_研究責任医師'!N62="","",'様式C_研究責任医師'!N62)</f>
      </c>
      <c r="M61" s="99"/>
      <c r="N61" s="99"/>
      <c r="O61" s="98"/>
    </row>
    <row r="62" spans="3:15" ht="97.5" customHeight="1">
      <c r="C62" s="506" t="s">
        <v>181</v>
      </c>
      <c r="D62" s="582"/>
      <c r="E62" s="507"/>
      <c r="F62" s="242" t="s">
        <v>64</v>
      </c>
      <c r="G62" s="115">
        <f>IF('様式C_研究責任医師'!G64="","",'様式C_研究責任医師'!G64)</f>
      </c>
      <c r="H62" s="115">
        <f>IF('様式C_研究責任医師'!J64="","",'様式C_研究責任医師'!J64)</f>
      </c>
      <c r="I62" s="556">
        <f>IF('様式C_研究責任医師'!M64="","",'様式C_研究責任医師'!M64)</f>
      </c>
      <c r="J62" s="557">
        <f>IF('様式C_研究責任医師'!L64="","",'様式C_研究責任医師'!L64)</f>
      </c>
      <c r="K62" s="558">
        <f>IF('様式C_研究責任医師'!M64="","",'様式C_研究責任医師'!M64)</f>
      </c>
      <c r="L62" s="205">
        <f>IF('様式C_研究責任医師'!N64="","",'様式C_研究責任医師'!N64)</f>
      </c>
      <c r="M62" s="99"/>
      <c r="N62" s="100"/>
      <c r="O62" s="100"/>
    </row>
    <row r="63" spans="3:15" ht="97.5" customHeight="1">
      <c r="C63" s="508"/>
      <c r="D63" s="583"/>
      <c r="E63" s="509"/>
      <c r="F63" s="250" t="s">
        <v>65</v>
      </c>
      <c r="G63" s="115">
        <f>IF('様式C_研究責任医師'!G65="","",'様式C_研究責任医師'!G65)</f>
      </c>
      <c r="H63" s="115">
        <f>IF('様式C_研究責任医師'!J65="","",'様式C_研究責任医師'!J65)</f>
      </c>
      <c r="I63" s="556">
        <f>IF('様式C_研究責任医師'!M65="","",'様式C_研究責任医師'!M65)</f>
      </c>
      <c r="J63" s="557">
        <f>IF('様式C_研究責任医師'!L65="","",'様式C_研究責任医師'!L65)</f>
      </c>
      <c r="K63" s="558">
        <f>IF('様式C_研究責任医師'!M65="","",'様式C_研究責任医師'!M65)</f>
      </c>
      <c r="L63" s="205">
        <f>IF('様式C_研究責任医師'!N65="","",'様式C_研究責任医師'!N65)</f>
      </c>
      <c r="M63" s="99"/>
      <c r="N63" s="100"/>
      <c r="O63" s="100"/>
    </row>
    <row r="64" spans="3:15" ht="97.5" customHeight="1">
      <c r="C64" s="560" t="s">
        <v>176</v>
      </c>
      <c r="D64" s="561"/>
      <c r="E64" s="562"/>
      <c r="F64" s="242" t="s">
        <v>64</v>
      </c>
      <c r="G64" s="115">
        <f>IF('様式C_研究責任医師'!G66="","",'様式C_研究責任医師'!G66)</f>
      </c>
      <c r="H64" s="115">
        <f>IF('様式C_研究責任医師'!J66="","",'様式C_研究責任医師'!J66)</f>
      </c>
      <c r="I64" s="556">
        <f>IF('様式C_研究責任医師'!M66="","",'様式C_研究責任医師'!M66)</f>
      </c>
      <c r="J64" s="557">
        <f>IF('様式C_研究責任医師'!L66="","",'様式C_研究責任医師'!L66)</f>
      </c>
      <c r="K64" s="558">
        <f>IF('様式C_研究責任医師'!M66="","",'様式C_研究責任医師'!M66)</f>
      </c>
      <c r="L64" s="205">
        <f>IF('様式C_研究責任医師'!N66="","",'様式C_研究責任医師'!N66)</f>
      </c>
      <c r="M64" s="99"/>
      <c r="N64" s="100"/>
      <c r="O64" s="100"/>
    </row>
    <row r="65" spans="3:15" ht="97.5" customHeight="1">
      <c r="C65" s="563"/>
      <c r="D65" s="564"/>
      <c r="E65" s="565"/>
      <c r="F65" s="250" t="s">
        <v>65</v>
      </c>
      <c r="G65" s="115">
        <f>IF('様式C_研究責任医師'!G67="","",'様式C_研究責任医師'!G67)</f>
      </c>
      <c r="H65" s="115">
        <f>IF('様式C_研究責任医師'!J67="","",'様式C_研究責任医師'!J67)</f>
      </c>
      <c r="I65" s="556">
        <f>IF('様式C_研究責任医師'!M67="","",'様式C_研究責任医師'!M67)</f>
      </c>
      <c r="J65" s="557">
        <f>IF('様式C_研究責任医師'!L67="","",'様式C_研究責任医師'!L67)</f>
      </c>
      <c r="K65" s="558">
        <f>IF('様式C_研究責任医師'!M67="","",'様式C_研究責任医師'!M67)</f>
      </c>
      <c r="L65" s="205">
        <f>IF('様式C_研究責任医師'!N67="","",'様式C_研究責任医師'!N67)</f>
      </c>
      <c r="M65" s="99"/>
      <c r="N65" s="100"/>
      <c r="O65" s="100"/>
    </row>
    <row r="66" spans="3:15" ht="97.5" customHeight="1">
      <c r="C66" s="510" t="s">
        <v>182</v>
      </c>
      <c r="D66" s="578"/>
      <c r="E66" s="511"/>
      <c r="F66" s="251" t="s">
        <v>64</v>
      </c>
      <c r="G66" s="116">
        <f>IF('様式C_研究責任医師'!G68="","",'様式C_研究責任医師'!G68)</f>
      </c>
      <c r="H66" s="116">
        <f>IF('様式C_研究責任医師'!J68="","",'様式C_研究責任医師'!J68)</f>
      </c>
      <c r="I66" s="556">
        <f>IF('様式C_研究責任医師'!M68="","",'様式C_研究責任医師'!M68)</f>
      </c>
      <c r="J66" s="557">
        <f>IF('様式C_研究責任医師'!L68="","",'様式C_研究責任医師'!L68)</f>
      </c>
      <c r="K66" s="558">
        <f>IF('様式C_研究責任医師'!M68="","",'様式C_研究責任医師'!M68)</f>
      </c>
      <c r="L66" s="205">
        <f>IF('様式C_研究責任医師'!N68="","",'様式C_研究責任医師'!N68)</f>
      </c>
      <c r="M66" s="99"/>
      <c r="N66" s="100"/>
      <c r="O66" s="100"/>
    </row>
    <row r="67" spans="3:15" ht="97.5" customHeight="1">
      <c r="C67" s="364"/>
      <c r="D67" s="365"/>
      <c r="E67" s="366"/>
      <c r="F67" s="250" t="s">
        <v>65</v>
      </c>
      <c r="G67" s="116">
        <f>IF('様式C_研究責任医師'!G69="","",'様式C_研究責任医師'!G69)</f>
      </c>
      <c r="H67" s="116">
        <f>IF('様式C_研究責任医師'!J69="","",'様式C_研究責任医師'!J69)</f>
      </c>
      <c r="I67" s="556">
        <f>IF('様式C_研究責任医師'!M69="","",'様式C_研究責任医師'!M69)</f>
      </c>
      <c r="J67" s="557">
        <f>IF('様式C_研究責任医師'!L69="","",'様式C_研究責任医師'!L69)</f>
      </c>
      <c r="K67" s="558">
        <f>IF('様式C_研究責任医師'!M69="","",'様式C_研究責任医師'!M69)</f>
      </c>
      <c r="L67" s="205">
        <f>IF('様式C_研究責任医師'!N69="","",'様式C_研究責任医師'!N69)</f>
      </c>
      <c r="M67" s="99"/>
      <c r="N67" s="99"/>
      <c r="O67" s="99"/>
    </row>
    <row r="68" spans="3:15" ht="19.5" customHeight="1">
      <c r="C68" s="129"/>
      <c r="D68" s="129"/>
      <c r="E68" s="130"/>
      <c r="F68" s="9"/>
      <c r="G68" s="10"/>
      <c r="H68" s="8"/>
      <c r="I68" s="11"/>
      <c r="J68" s="11"/>
      <c r="K68" s="11"/>
      <c r="L68" s="11"/>
      <c r="M68" s="11"/>
      <c r="N68" s="11"/>
      <c r="O68" s="11"/>
    </row>
    <row r="69" spans="5:15" ht="31.5" customHeight="1">
      <c r="E69" s="249" t="s">
        <v>153</v>
      </c>
      <c r="F69" s="78" t="s">
        <v>88</v>
      </c>
      <c r="G69" s="566">
        <f>IF(G26="","",G26)</f>
      </c>
      <c r="H69" s="567"/>
      <c r="I69" s="567"/>
      <c r="J69" s="567"/>
      <c r="K69" s="567"/>
      <c r="L69" s="567"/>
      <c r="M69" s="567"/>
      <c r="N69" s="567"/>
      <c r="O69" s="568"/>
    </row>
    <row r="70" spans="5:15" ht="19.5" customHeight="1">
      <c r="E70" s="128"/>
      <c r="F70" s="2"/>
      <c r="H70" s="2"/>
      <c r="N70" s="1"/>
      <c r="O70" s="1"/>
    </row>
    <row r="71" spans="3:15" ht="21" customHeight="1">
      <c r="C71" s="569" t="s">
        <v>3</v>
      </c>
      <c r="D71" s="496"/>
      <c r="E71" s="496"/>
      <c r="F71" s="497"/>
      <c r="G71" s="248" t="s">
        <v>25</v>
      </c>
      <c r="H71" s="248" t="s">
        <v>26</v>
      </c>
      <c r="I71" s="602" t="s">
        <v>21</v>
      </c>
      <c r="J71" s="496"/>
      <c r="K71" s="496"/>
      <c r="L71" s="497"/>
      <c r="M71" s="570" t="s">
        <v>28</v>
      </c>
      <c r="N71" s="570" t="s">
        <v>45</v>
      </c>
      <c r="O71" s="570" t="s">
        <v>179</v>
      </c>
    </row>
    <row r="72" spans="3:15" ht="21" customHeight="1">
      <c r="C72" s="498"/>
      <c r="D72" s="499"/>
      <c r="E72" s="499"/>
      <c r="F72" s="500"/>
      <c r="G72" s="587" t="s">
        <v>13</v>
      </c>
      <c r="H72" s="587" t="s">
        <v>13</v>
      </c>
      <c r="I72" s="498"/>
      <c r="J72" s="603"/>
      <c r="K72" s="603"/>
      <c r="L72" s="500"/>
      <c r="M72" s="571"/>
      <c r="N72" s="576"/>
      <c r="O72" s="576"/>
    </row>
    <row r="73" spans="3:15" ht="36.75" customHeight="1">
      <c r="C73" s="501"/>
      <c r="D73" s="502"/>
      <c r="E73" s="502"/>
      <c r="F73" s="503"/>
      <c r="G73" s="587"/>
      <c r="H73" s="587"/>
      <c r="I73" s="501"/>
      <c r="J73" s="502"/>
      <c r="K73" s="502"/>
      <c r="L73" s="503"/>
      <c r="M73" s="572"/>
      <c r="N73" s="577"/>
      <c r="O73" s="577"/>
    </row>
    <row r="74" spans="3:15" ht="33.75" customHeight="1">
      <c r="C74" s="510" t="s">
        <v>180</v>
      </c>
      <c r="D74" s="578"/>
      <c r="E74" s="515"/>
      <c r="F74" s="423"/>
      <c r="G74" s="584">
        <f>IF('様式C_研究責任医師'!G76="","",'様式C_研究責任医師'!G76)</f>
      </c>
      <c r="H74" s="584">
        <f>IF('様式C_研究責任医師'!J76="","",'様式C_研究責任医師'!J76)</f>
      </c>
      <c r="I74" s="588">
        <f>IF('様式C_研究責任医師'!M76="","",'様式C_研究責任医師'!M76)</f>
      </c>
      <c r="J74" s="589">
        <f>IF('様式C_研究責任医師'!L76="","",'様式C_研究責任医師'!L76)</f>
      </c>
      <c r="K74" s="423">
        <f>IF('様式C_研究責任医師'!M76="","",'様式C_研究責任医師'!M76)</f>
      </c>
      <c r="L74" s="614">
        <f>IF('様式C_研究責任医師'!N76="","",'様式C_研究責任医師'!N76)</f>
      </c>
      <c r="M74" s="596"/>
      <c r="N74" s="596"/>
      <c r="O74" s="492"/>
    </row>
    <row r="75" spans="3:15" ht="33.75" customHeight="1">
      <c r="C75" s="512"/>
      <c r="D75" s="516"/>
      <c r="E75" s="516"/>
      <c r="F75" s="425"/>
      <c r="G75" s="585"/>
      <c r="H75" s="585"/>
      <c r="I75" s="590"/>
      <c r="J75" s="591"/>
      <c r="K75" s="425"/>
      <c r="L75" s="615"/>
      <c r="M75" s="597"/>
      <c r="N75" s="597"/>
      <c r="O75" s="606"/>
    </row>
    <row r="76" spans="3:15" ht="33.75" customHeight="1">
      <c r="C76" s="579"/>
      <c r="D76" s="580"/>
      <c r="E76" s="580"/>
      <c r="F76" s="428"/>
      <c r="G76" s="586"/>
      <c r="H76" s="586"/>
      <c r="I76" s="592"/>
      <c r="J76" s="593"/>
      <c r="K76" s="428"/>
      <c r="L76" s="616"/>
      <c r="M76" s="598"/>
      <c r="N76" s="598"/>
      <c r="O76" s="607"/>
    </row>
    <row r="77" spans="3:15" ht="97.5" customHeight="1">
      <c r="C77" s="510" t="s">
        <v>170</v>
      </c>
      <c r="D77" s="578"/>
      <c r="E77" s="511"/>
      <c r="F77" s="242" t="s">
        <v>64</v>
      </c>
      <c r="G77" s="113">
        <f>IF('様式C_研究責任医師'!G78="","",'様式C_研究責任医師'!G78)</f>
      </c>
      <c r="H77" s="113">
        <f>IF('様式C_研究責任医師'!J78="","",'様式C_研究責任医師'!J78)</f>
      </c>
      <c r="I77" s="556">
        <f>IF('様式C_研究責任医師'!M78="","",'様式C_研究責任医師'!M78)</f>
      </c>
      <c r="J77" s="557">
        <f>IF('様式C_研究責任医師'!L78="","",'様式C_研究責任医師'!L78)</f>
      </c>
      <c r="K77" s="558">
        <f>IF('様式C_研究責任医師'!M78="","",'様式C_研究責任医師'!M78)</f>
      </c>
      <c r="L77" s="205">
        <f>IF('様式C_研究責任医師'!N78="","",'様式C_研究責任医師'!N78)</f>
      </c>
      <c r="M77" s="99"/>
      <c r="N77" s="99"/>
      <c r="O77" s="98"/>
    </row>
    <row r="78" spans="3:15" ht="97.5" customHeight="1">
      <c r="C78" s="579"/>
      <c r="D78" s="580"/>
      <c r="E78" s="581"/>
      <c r="F78" s="250" t="s">
        <v>65</v>
      </c>
      <c r="G78" s="114">
        <f>IF('様式C_研究責任医師'!G80="","",'様式C_研究責任医師'!G80)</f>
      </c>
      <c r="H78" s="114">
        <f>IF('様式C_研究責任医師'!J80="","",'様式C_研究責任医師'!J80)</f>
      </c>
      <c r="I78" s="556">
        <f>IF('様式C_研究責任医師'!M80="","",'様式C_研究責任医師'!M80)</f>
      </c>
      <c r="J78" s="557">
        <f>IF('様式C_研究責任医師'!L80="","",'様式C_研究責任医師'!L80)</f>
      </c>
      <c r="K78" s="558">
        <f>IF('様式C_研究責任医師'!M80="","",'様式C_研究責任医師'!M80)</f>
      </c>
      <c r="L78" s="205">
        <f>IF('様式C_研究責任医師'!N80="","",'様式C_研究責任医師'!N80)</f>
      </c>
      <c r="M78" s="99"/>
      <c r="N78" s="99"/>
      <c r="O78" s="98"/>
    </row>
    <row r="79" spans="3:15" ht="97.5" customHeight="1">
      <c r="C79" s="510" t="s">
        <v>175</v>
      </c>
      <c r="D79" s="578"/>
      <c r="E79" s="511"/>
      <c r="F79" s="242" t="s">
        <v>64</v>
      </c>
      <c r="G79" s="113">
        <f>IF('様式C_研究責任医師'!G82="","",'様式C_研究責任医師'!G82)</f>
      </c>
      <c r="H79" s="113">
        <f>IF('様式C_研究責任医師'!J82="","",'様式C_研究責任医師'!J82)</f>
      </c>
      <c r="I79" s="556">
        <f>IF('様式C_研究責任医師'!M82="","",'様式C_研究責任医師'!M82)</f>
      </c>
      <c r="J79" s="557">
        <f>IF('様式C_研究責任医師'!L82="","",'様式C_研究責任医師'!L82)</f>
      </c>
      <c r="K79" s="558">
        <f>IF('様式C_研究責任医師'!M82="","",'様式C_研究責任医師'!M82)</f>
      </c>
      <c r="L79" s="205">
        <f>IF('様式C_研究責任医師'!N82="","",'様式C_研究責任医師'!N82)</f>
      </c>
      <c r="M79" s="99"/>
      <c r="N79" s="99"/>
      <c r="O79" s="98"/>
    </row>
    <row r="80" spans="3:15" ht="97.5" customHeight="1">
      <c r="C80" s="579"/>
      <c r="D80" s="580"/>
      <c r="E80" s="581"/>
      <c r="F80" s="250" t="s">
        <v>65</v>
      </c>
      <c r="G80" s="114">
        <f>IF('様式C_研究責任医師'!G84="","",'様式C_研究責任医師'!G84)</f>
      </c>
      <c r="H80" s="114">
        <f>IF('様式C_研究責任医師'!J84="","",'様式C_研究責任医師'!J84)</f>
      </c>
      <c r="I80" s="556">
        <f>IF('様式C_研究責任医師'!M84="","",'様式C_研究責任医師'!M84)</f>
      </c>
      <c r="J80" s="557">
        <f>IF('様式C_研究責任医師'!L84="","",'様式C_研究責任医師'!L84)</f>
      </c>
      <c r="K80" s="558">
        <f>IF('様式C_研究責任医師'!M84="","",'様式C_研究責任医師'!M84)</f>
      </c>
      <c r="L80" s="205">
        <f>IF('様式C_研究責任医師'!N84="","",'様式C_研究責任医師'!N84)</f>
      </c>
      <c r="M80" s="99"/>
      <c r="N80" s="99"/>
      <c r="O80" s="98"/>
    </row>
    <row r="81" spans="3:15" ht="97.5" customHeight="1">
      <c r="C81" s="506" t="s">
        <v>181</v>
      </c>
      <c r="D81" s="582"/>
      <c r="E81" s="507"/>
      <c r="F81" s="242" t="s">
        <v>64</v>
      </c>
      <c r="G81" s="115">
        <f>IF('様式C_研究責任医師'!G86="","",'様式C_研究責任医師'!G86)</f>
      </c>
      <c r="H81" s="115">
        <f>IF('様式C_研究責任医師'!J86="","",'様式C_研究責任医師'!J86)</f>
      </c>
      <c r="I81" s="556">
        <f>IF('様式C_研究責任医師'!M86="","",'様式C_研究責任医師'!M86)</f>
      </c>
      <c r="J81" s="557">
        <f>IF('様式C_研究責任医師'!L86="","",'様式C_研究責任医師'!L86)</f>
      </c>
      <c r="K81" s="558">
        <f>IF('様式C_研究責任医師'!M86="","",'様式C_研究責任医師'!M86)</f>
      </c>
      <c r="L81" s="205">
        <f>IF('様式C_研究責任医師'!N86="","",'様式C_研究責任医師'!N86)</f>
      </c>
      <c r="M81" s="99"/>
      <c r="N81" s="214"/>
      <c r="O81" s="214"/>
    </row>
    <row r="82" spans="3:15" ht="97.5" customHeight="1">
      <c r="C82" s="508"/>
      <c r="D82" s="583"/>
      <c r="E82" s="509"/>
      <c r="F82" s="250" t="s">
        <v>65</v>
      </c>
      <c r="G82" s="115">
        <f>IF('様式C_研究責任医師'!G87="","",'様式C_研究責任医師'!G87)</f>
      </c>
      <c r="H82" s="115">
        <f>IF('様式C_研究責任医師'!J87="","",'様式C_研究責任医師'!J87)</f>
      </c>
      <c r="I82" s="556">
        <f>IF('様式C_研究責任医師'!M87="","",'様式C_研究責任医師'!M87)</f>
      </c>
      <c r="J82" s="557">
        <f>IF('様式C_研究責任医師'!L87="","",'様式C_研究責任医師'!L87)</f>
      </c>
      <c r="K82" s="558">
        <f>IF('様式C_研究責任医師'!M87="","",'様式C_研究責任医師'!M87)</f>
      </c>
      <c r="L82" s="205">
        <f>IF('様式C_研究責任医師'!N87="","",'様式C_研究責任医師'!N87)</f>
      </c>
      <c r="M82" s="99"/>
      <c r="N82" s="214"/>
      <c r="O82" s="214"/>
    </row>
    <row r="83" spans="3:15" ht="97.5" customHeight="1">
      <c r="C83" s="560" t="s">
        <v>176</v>
      </c>
      <c r="D83" s="561"/>
      <c r="E83" s="562"/>
      <c r="F83" s="242" t="s">
        <v>64</v>
      </c>
      <c r="G83" s="115">
        <f>IF('様式C_研究責任医師'!G88="","",'様式C_研究責任医師'!G88)</f>
      </c>
      <c r="H83" s="115">
        <f>IF('様式C_研究責任医師'!J88="","",'様式C_研究責任医師'!J88)</f>
      </c>
      <c r="I83" s="556">
        <f>IF('様式C_研究責任医師'!M88="","",'様式C_研究責任医師'!M88)</f>
      </c>
      <c r="J83" s="557">
        <f>IF('様式C_研究責任医師'!L88="","",'様式C_研究責任医師'!L88)</f>
      </c>
      <c r="K83" s="558">
        <f>IF('様式C_研究責任医師'!M88="","",'様式C_研究責任医師'!M88)</f>
      </c>
      <c r="L83" s="205">
        <f>IF('様式C_研究責任医師'!N88="","",'様式C_研究責任医師'!N88)</f>
      </c>
      <c r="M83" s="99"/>
      <c r="N83" s="214"/>
      <c r="O83" s="214"/>
    </row>
    <row r="84" spans="3:15" ht="97.5" customHeight="1">
      <c r="C84" s="563"/>
      <c r="D84" s="564"/>
      <c r="E84" s="565"/>
      <c r="F84" s="250" t="s">
        <v>65</v>
      </c>
      <c r="G84" s="115">
        <f>IF('様式C_研究責任医師'!G89="","",'様式C_研究責任医師'!G89)</f>
      </c>
      <c r="H84" s="115">
        <f>IF('様式C_研究責任医師'!J89="","",'様式C_研究責任医師'!J89)</f>
      </c>
      <c r="I84" s="556">
        <f>IF('様式C_研究責任医師'!M89="","",'様式C_研究責任医師'!M89)</f>
      </c>
      <c r="J84" s="557">
        <f>IF('様式C_研究責任医師'!L89="","",'様式C_研究責任医師'!L89)</f>
      </c>
      <c r="K84" s="558">
        <f>IF('様式C_研究責任医師'!M89="","",'様式C_研究責任医師'!M89)</f>
      </c>
      <c r="L84" s="205">
        <f>IF('様式C_研究責任医師'!N89="","",'様式C_研究責任医師'!N89)</f>
      </c>
      <c r="M84" s="99"/>
      <c r="N84" s="214"/>
      <c r="O84" s="214"/>
    </row>
    <row r="85" spans="3:15" ht="97.5" customHeight="1">
      <c r="C85" s="510" t="s">
        <v>182</v>
      </c>
      <c r="D85" s="578"/>
      <c r="E85" s="511"/>
      <c r="F85" s="251" t="s">
        <v>64</v>
      </c>
      <c r="G85" s="116">
        <f>IF('様式C_研究責任医師'!G90="","",'様式C_研究責任医師'!G90)</f>
      </c>
      <c r="H85" s="116">
        <f>IF('様式C_研究責任医師'!J90="","",'様式C_研究責任医師'!J90)</f>
      </c>
      <c r="I85" s="556">
        <f>IF('様式C_研究責任医師'!M90="","",'様式C_研究責任医師'!M90)</f>
      </c>
      <c r="J85" s="557">
        <f>IF('様式C_研究責任医師'!L90="","",'様式C_研究責任医師'!L90)</f>
      </c>
      <c r="K85" s="558">
        <f>IF('様式C_研究責任医師'!M90="","",'様式C_研究責任医師'!M90)</f>
      </c>
      <c r="L85" s="205">
        <f>IF('様式C_研究責任医師'!N90="","",'様式C_研究責任医師'!N90)</f>
      </c>
      <c r="M85" s="99"/>
      <c r="N85" s="214"/>
      <c r="O85" s="214"/>
    </row>
    <row r="86" spans="3:15" ht="97.5" customHeight="1">
      <c r="C86" s="364"/>
      <c r="D86" s="365"/>
      <c r="E86" s="366"/>
      <c r="F86" s="250" t="s">
        <v>65</v>
      </c>
      <c r="G86" s="116">
        <f>IF('様式C_研究責任医師'!G91="","",'様式C_研究責任医師'!G91)</f>
      </c>
      <c r="H86" s="116">
        <f>IF('様式C_研究責任医師'!J91="","",'様式C_研究責任医師'!J91)</f>
      </c>
      <c r="I86" s="556">
        <f>IF('様式C_研究責任医師'!M91="","",'様式C_研究責任医師'!M91)</f>
      </c>
      <c r="J86" s="557">
        <f>IF('様式C_研究責任医師'!L91="","",'様式C_研究責任医師'!L91)</f>
      </c>
      <c r="K86" s="558">
        <f>IF('様式C_研究責任医師'!M91="","",'様式C_研究責任医師'!M91)</f>
      </c>
      <c r="L86" s="205">
        <f>IF('様式C_研究責任医師'!N91="","",'様式C_研究責任医師'!N91)</f>
      </c>
      <c r="M86" s="99"/>
      <c r="N86" s="99"/>
      <c r="O86" s="99"/>
    </row>
    <row r="87" spans="3:15" ht="19.5" customHeight="1">
      <c r="C87" s="129"/>
      <c r="D87" s="129"/>
      <c r="E87" s="130"/>
      <c r="F87" s="9"/>
      <c r="G87" s="10"/>
      <c r="H87" s="8"/>
      <c r="I87" s="11"/>
      <c r="J87" s="11"/>
      <c r="K87" s="11"/>
      <c r="L87" s="11"/>
      <c r="M87" s="11"/>
      <c r="N87" s="11"/>
      <c r="O87" s="11"/>
    </row>
    <row r="88" spans="5:15" ht="31.5" customHeight="1">
      <c r="E88" s="249" t="s">
        <v>153</v>
      </c>
      <c r="F88" s="78" t="s">
        <v>105</v>
      </c>
      <c r="G88" s="566">
        <f>IF(G27="","",G27)</f>
      </c>
      <c r="H88" s="567"/>
      <c r="I88" s="567"/>
      <c r="J88" s="567"/>
      <c r="K88" s="567"/>
      <c r="L88" s="567"/>
      <c r="M88" s="567"/>
      <c r="N88" s="567"/>
      <c r="O88" s="568"/>
    </row>
    <row r="89" spans="5:15" ht="19.5" customHeight="1">
      <c r="E89" s="128"/>
      <c r="F89" s="2"/>
      <c r="H89" s="2"/>
      <c r="N89" s="1"/>
      <c r="O89" s="1"/>
    </row>
    <row r="90" spans="3:15" ht="21" customHeight="1">
      <c r="C90" s="569" t="s">
        <v>3</v>
      </c>
      <c r="D90" s="496"/>
      <c r="E90" s="496"/>
      <c r="F90" s="497"/>
      <c r="G90" s="248" t="s">
        <v>25</v>
      </c>
      <c r="H90" s="248" t="s">
        <v>26</v>
      </c>
      <c r="I90" s="602" t="s">
        <v>21</v>
      </c>
      <c r="J90" s="496"/>
      <c r="K90" s="496"/>
      <c r="L90" s="497"/>
      <c r="M90" s="570" t="s">
        <v>28</v>
      </c>
      <c r="N90" s="570" t="s">
        <v>45</v>
      </c>
      <c r="O90" s="570" t="s">
        <v>179</v>
      </c>
    </row>
    <row r="91" spans="3:15" ht="21" customHeight="1">
      <c r="C91" s="498"/>
      <c r="D91" s="499"/>
      <c r="E91" s="499"/>
      <c r="F91" s="500"/>
      <c r="G91" s="587" t="s">
        <v>13</v>
      </c>
      <c r="H91" s="587" t="s">
        <v>13</v>
      </c>
      <c r="I91" s="498"/>
      <c r="J91" s="603"/>
      <c r="K91" s="603"/>
      <c r="L91" s="500"/>
      <c r="M91" s="571"/>
      <c r="N91" s="576"/>
      <c r="O91" s="576"/>
    </row>
    <row r="92" spans="3:15" ht="36.75" customHeight="1">
      <c r="C92" s="501"/>
      <c r="D92" s="502"/>
      <c r="E92" s="502"/>
      <c r="F92" s="503"/>
      <c r="G92" s="587"/>
      <c r="H92" s="587"/>
      <c r="I92" s="501"/>
      <c r="J92" s="502"/>
      <c r="K92" s="502"/>
      <c r="L92" s="503"/>
      <c r="M92" s="572"/>
      <c r="N92" s="577"/>
      <c r="O92" s="577"/>
    </row>
    <row r="93" spans="3:15" ht="33.75" customHeight="1">
      <c r="C93" s="510" t="s">
        <v>180</v>
      </c>
      <c r="D93" s="578"/>
      <c r="E93" s="515"/>
      <c r="F93" s="423"/>
      <c r="G93" s="584">
        <f>IF('様式C_研究責任医師'!G98="","",'様式C_研究責任医師'!G98)</f>
      </c>
      <c r="H93" s="584">
        <f>IF('様式C_研究責任医師'!J98="","",'様式C_研究責任医師'!J98)</f>
      </c>
      <c r="I93" s="588">
        <f>IF('様式C_研究責任医師'!M98="","",'様式C_研究責任医師'!M98)</f>
      </c>
      <c r="J93" s="589">
        <f>IF('様式C_研究責任医師'!L98="","",'様式C_研究責任医師'!L98)</f>
      </c>
      <c r="K93" s="423">
        <f>IF('様式C_研究責任医師'!M98="","",'様式C_研究責任医師'!M98)</f>
      </c>
      <c r="L93" s="614">
        <f>IF('様式C_研究責任医師'!N98="","",'様式C_研究責任医師'!N98)</f>
      </c>
      <c r="M93" s="596"/>
      <c r="N93" s="596"/>
      <c r="O93" s="492"/>
    </row>
    <row r="94" spans="3:15" ht="33.75" customHeight="1">
      <c r="C94" s="512"/>
      <c r="D94" s="516"/>
      <c r="E94" s="516"/>
      <c r="F94" s="425"/>
      <c r="G94" s="585"/>
      <c r="H94" s="585"/>
      <c r="I94" s="590"/>
      <c r="J94" s="591"/>
      <c r="K94" s="425"/>
      <c r="L94" s="615"/>
      <c r="M94" s="597"/>
      <c r="N94" s="597"/>
      <c r="O94" s="606"/>
    </row>
    <row r="95" spans="3:15" ht="33.75" customHeight="1">
      <c r="C95" s="579"/>
      <c r="D95" s="580"/>
      <c r="E95" s="580"/>
      <c r="F95" s="428"/>
      <c r="G95" s="586"/>
      <c r="H95" s="586"/>
      <c r="I95" s="592"/>
      <c r="J95" s="593"/>
      <c r="K95" s="428"/>
      <c r="L95" s="616"/>
      <c r="M95" s="598"/>
      <c r="N95" s="598"/>
      <c r="O95" s="607"/>
    </row>
    <row r="96" spans="3:15" ht="97.5" customHeight="1">
      <c r="C96" s="510" t="s">
        <v>170</v>
      </c>
      <c r="D96" s="578"/>
      <c r="E96" s="511"/>
      <c r="F96" s="242" t="s">
        <v>64</v>
      </c>
      <c r="G96" s="113">
        <f>IF('様式C_研究責任医師'!G100="","",'様式C_研究責任医師'!G100)</f>
      </c>
      <c r="H96" s="113">
        <f>IF('様式C_研究責任医師'!J100="","",'様式C_研究責任医師'!J100)</f>
      </c>
      <c r="I96" s="556">
        <f>IF('様式C_研究責任医師'!M100="","",'様式C_研究責任医師'!M100)</f>
      </c>
      <c r="J96" s="557">
        <f>IF('様式C_研究責任医師'!L100="","",'様式C_研究責任医師'!L100)</f>
      </c>
      <c r="K96" s="558">
        <f>IF('様式C_研究責任医師'!M100="","",'様式C_研究責任医師'!M100)</f>
      </c>
      <c r="L96" s="205">
        <f>IF('様式C_研究責任医師'!N100="","",'様式C_研究責任医師'!N100)</f>
      </c>
      <c r="M96" s="99"/>
      <c r="N96" s="99"/>
      <c r="O96" s="98"/>
    </row>
    <row r="97" spans="3:15" ht="97.5" customHeight="1">
      <c r="C97" s="579"/>
      <c r="D97" s="580"/>
      <c r="E97" s="581"/>
      <c r="F97" s="250" t="s">
        <v>65</v>
      </c>
      <c r="G97" s="114">
        <f>IF('様式C_研究責任医師'!G102="","",'様式C_研究責任医師'!G102)</f>
      </c>
      <c r="H97" s="114">
        <f>IF('様式C_研究責任医師'!J102="","",'様式C_研究責任医師'!J102)</f>
      </c>
      <c r="I97" s="556">
        <f>IF('様式C_研究責任医師'!M102="","",'様式C_研究責任医師'!M102)</f>
      </c>
      <c r="J97" s="557">
        <f>IF('様式C_研究責任医師'!L102="","",'様式C_研究責任医師'!L102)</f>
      </c>
      <c r="K97" s="558">
        <f>IF('様式C_研究責任医師'!M102="","",'様式C_研究責任医師'!M102)</f>
      </c>
      <c r="L97" s="205">
        <f>IF('様式C_研究責任医師'!N102="","",'様式C_研究責任医師'!N102)</f>
      </c>
      <c r="M97" s="99"/>
      <c r="N97" s="99"/>
      <c r="O97" s="98"/>
    </row>
    <row r="98" spans="3:15" ht="97.5" customHeight="1">
      <c r="C98" s="510" t="s">
        <v>175</v>
      </c>
      <c r="D98" s="578"/>
      <c r="E98" s="511"/>
      <c r="F98" s="242" t="s">
        <v>64</v>
      </c>
      <c r="G98" s="113">
        <f>IF('様式C_研究責任医師'!G104="","",'様式C_研究責任医師'!G104)</f>
      </c>
      <c r="H98" s="113">
        <f>IF('様式C_研究責任医師'!J104="","",'様式C_研究責任医師'!J104)</f>
      </c>
      <c r="I98" s="556">
        <f>IF('様式C_研究責任医師'!M104="","",'様式C_研究責任医師'!M104)</f>
      </c>
      <c r="J98" s="557">
        <f>IF('様式C_研究責任医師'!L104="","",'様式C_研究責任医師'!L104)</f>
      </c>
      <c r="K98" s="558">
        <f>IF('様式C_研究責任医師'!M104="","",'様式C_研究責任医師'!M104)</f>
      </c>
      <c r="L98" s="205">
        <f>IF('様式C_研究責任医師'!N104="","",'様式C_研究責任医師'!N104)</f>
      </c>
      <c r="M98" s="99"/>
      <c r="N98" s="99"/>
      <c r="O98" s="98"/>
    </row>
    <row r="99" spans="3:15" ht="97.5" customHeight="1">
      <c r="C99" s="579"/>
      <c r="D99" s="580"/>
      <c r="E99" s="581"/>
      <c r="F99" s="250" t="s">
        <v>65</v>
      </c>
      <c r="G99" s="114">
        <f>IF('様式C_研究責任医師'!G106="","",'様式C_研究責任医師'!G106)</f>
      </c>
      <c r="H99" s="114">
        <f>IF('様式C_研究責任医師'!J106="","",'様式C_研究責任医師'!J106)</f>
      </c>
      <c r="I99" s="556">
        <f>IF('様式C_研究責任医師'!M106="","",'様式C_研究責任医師'!M106)</f>
      </c>
      <c r="J99" s="557">
        <f>IF('様式C_研究責任医師'!L106="","",'様式C_研究責任医師'!L106)</f>
      </c>
      <c r="K99" s="558">
        <f>IF('様式C_研究責任医師'!M106="","",'様式C_研究責任医師'!M106)</f>
      </c>
      <c r="L99" s="205">
        <f>IF('様式C_研究責任医師'!N106="","",'様式C_研究責任医師'!N106)</f>
      </c>
      <c r="M99" s="99"/>
      <c r="N99" s="99"/>
      <c r="O99" s="98"/>
    </row>
    <row r="100" spans="3:15" ht="97.5" customHeight="1">
      <c r="C100" s="506" t="s">
        <v>181</v>
      </c>
      <c r="D100" s="582"/>
      <c r="E100" s="507"/>
      <c r="F100" s="242" t="s">
        <v>64</v>
      </c>
      <c r="G100" s="115">
        <f>IF('様式C_研究責任医師'!G108="","",'様式C_研究責任医師'!G108)</f>
      </c>
      <c r="H100" s="115">
        <f>IF('様式C_研究責任医師'!J108="","",'様式C_研究責任医師'!J108)</f>
      </c>
      <c r="I100" s="556">
        <f>IF('様式C_研究責任医師'!M108="","",'様式C_研究責任医師'!M108)</f>
      </c>
      <c r="J100" s="557">
        <f>IF('様式C_研究責任医師'!L108="","",'様式C_研究責任医師'!L108)</f>
      </c>
      <c r="K100" s="558">
        <f>IF('様式C_研究責任医師'!M108="","",'様式C_研究責任医師'!M108)</f>
      </c>
      <c r="L100" s="205">
        <f>IF('様式C_研究責任医師'!N108="","",'様式C_研究責任医師'!N108)</f>
      </c>
      <c r="M100" s="99"/>
      <c r="N100" s="214"/>
      <c r="O100" s="214"/>
    </row>
    <row r="101" spans="3:15" ht="97.5" customHeight="1">
      <c r="C101" s="508"/>
      <c r="D101" s="583"/>
      <c r="E101" s="509"/>
      <c r="F101" s="250" t="s">
        <v>65</v>
      </c>
      <c r="G101" s="115">
        <f>IF('様式C_研究責任医師'!G109="","",'様式C_研究責任医師'!G109)</f>
      </c>
      <c r="H101" s="115">
        <f>IF('様式C_研究責任医師'!J109="","",'様式C_研究責任医師'!J109)</f>
      </c>
      <c r="I101" s="556">
        <f>IF('様式C_研究責任医師'!M109="","",'様式C_研究責任医師'!M109)</f>
      </c>
      <c r="J101" s="557">
        <f>IF('様式C_研究責任医師'!L109="","",'様式C_研究責任医師'!L109)</f>
      </c>
      <c r="K101" s="558">
        <f>IF('様式C_研究責任医師'!M109="","",'様式C_研究責任医師'!M109)</f>
      </c>
      <c r="L101" s="205">
        <f>IF('様式C_研究責任医師'!N109="","",'様式C_研究責任医師'!N109)</f>
      </c>
      <c r="M101" s="99"/>
      <c r="N101" s="214"/>
      <c r="O101" s="214"/>
    </row>
    <row r="102" spans="3:15" ht="97.5" customHeight="1">
      <c r="C102" s="560" t="s">
        <v>176</v>
      </c>
      <c r="D102" s="561"/>
      <c r="E102" s="562"/>
      <c r="F102" s="242" t="s">
        <v>64</v>
      </c>
      <c r="G102" s="115">
        <f>IF('様式C_研究責任医師'!G110="","",'様式C_研究責任医師'!G110)</f>
      </c>
      <c r="H102" s="115">
        <f>IF('様式C_研究責任医師'!J110="","",'様式C_研究責任医師'!J110)</f>
      </c>
      <c r="I102" s="556">
        <f>IF('様式C_研究責任医師'!M110="","",'様式C_研究責任医師'!M110)</f>
      </c>
      <c r="J102" s="557">
        <f>IF('様式C_研究責任医師'!L110="","",'様式C_研究責任医師'!L110)</f>
      </c>
      <c r="K102" s="558">
        <f>IF('様式C_研究責任医師'!M110="","",'様式C_研究責任医師'!M110)</f>
      </c>
      <c r="L102" s="205">
        <f>IF('様式C_研究責任医師'!N110="","",'様式C_研究責任医師'!N110)</f>
      </c>
      <c r="M102" s="99"/>
      <c r="N102" s="214"/>
      <c r="O102" s="214"/>
    </row>
    <row r="103" spans="3:15" ht="97.5" customHeight="1">
      <c r="C103" s="563"/>
      <c r="D103" s="564"/>
      <c r="E103" s="565"/>
      <c r="F103" s="250" t="s">
        <v>65</v>
      </c>
      <c r="G103" s="115">
        <f>IF('様式C_研究責任医師'!G111="","",'様式C_研究責任医師'!G111)</f>
      </c>
      <c r="H103" s="115">
        <f>IF('様式C_研究責任医師'!J111="","",'様式C_研究責任医師'!J111)</f>
      </c>
      <c r="I103" s="556">
        <f>IF('様式C_研究責任医師'!M111="","",'様式C_研究責任医師'!M111)</f>
      </c>
      <c r="J103" s="557">
        <f>IF('様式C_研究責任医師'!L111="","",'様式C_研究責任医師'!L111)</f>
      </c>
      <c r="K103" s="558">
        <f>IF('様式C_研究責任医師'!M111="","",'様式C_研究責任医師'!M111)</f>
      </c>
      <c r="L103" s="205">
        <f>IF('様式C_研究責任医師'!N111="","",'様式C_研究責任医師'!N111)</f>
      </c>
      <c r="M103" s="99"/>
      <c r="N103" s="214"/>
      <c r="O103" s="214"/>
    </row>
    <row r="104" spans="3:15" ht="97.5" customHeight="1">
      <c r="C104" s="510" t="s">
        <v>182</v>
      </c>
      <c r="D104" s="578"/>
      <c r="E104" s="511"/>
      <c r="F104" s="251" t="s">
        <v>64</v>
      </c>
      <c r="G104" s="116">
        <f>IF('様式C_研究責任医師'!G112="","",'様式C_研究責任医師'!G112)</f>
      </c>
      <c r="H104" s="116">
        <f>IF('様式C_研究責任医師'!J112="","",'様式C_研究責任医師'!J112)</f>
      </c>
      <c r="I104" s="556">
        <f>IF('様式C_研究責任医師'!M112="","",'様式C_研究責任医師'!M112)</f>
      </c>
      <c r="J104" s="557">
        <f>IF('様式C_研究責任医師'!L112="","",'様式C_研究責任医師'!L112)</f>
      </c>
      <c r="K104" s="558">
        <f>IF('様式C_研究責任医師'!M112="","",'様式C_研究責任医師'!M112)</f>
      </c>
      <c r="L104" s="205">
        <f>IF('様式C_研究責任医師'!N112="","",'様式C_研究責任医師'!N112)</f>
      </c>
      <c r="M104" s="99"/>
      <c r="N104" s="214"/>
      <c r="O104" s="214"/>
    </row>
    <row r="105" spans="3:15" ht="97.5" customHeight="1">
      <c r="C105" s="364"/>
      <c r="D105" s="365"/>
      <c r="E105" s="366"/>
      <c r="F105" s="250" t="s">
        <v>65</v>
      </c>
      <c r="G105" s="116">
        <f>IF('様式C_研究責任医師'!G113="","",'様式C_研究責任医師'!G113)</f>
      </c>
      <c r="H105" s="116">
        <f>IF('様式C_研究責任医師'!J113="","",'様式C_研究責任医師'!J113)</f>
      </c>
      <c r="I105" s="556">
        <f>IF('様式C_研究責任医師'!M113="","",'様式C_研究責任医師'!M113)</f>
      </c>
      <c r="J105" s="557">
        <f>IF('様式C_研究責任医師'!L113="","",'様式C_研究責任医師'!L113)</f>
      </c>
      <c r="K105" s="558">
        <f>IF('様式C_研究責任医師'!M113="","",'様式C_研究責任医師'!M113)</f>
      </c>
      <c r="L105" s="205">
        <f>IF('様式C_研究責任医師'!N113="","",'様式C_研究責任医師'!N113)</f>
      </c>
      <c r="M105" s="99"/>
      <c r="N105" s="99"/>
      <c r="O105" s="99"/>
    </row>
    <row r="106" spans="3:15" ht="19.5" customHeight="1">
      <c r="C106" s="129"/>
      <c r="D106" s="129"/>
      <c r="E106" s="130"/>
      <c r="F106" s="9"/>
      <c r="G106" s="10"/>
      <c r="H106" s="8"/>
      <c r="I106" s="11"/>
      <c r="J106" s="11"/>
      <c r="K106" s="11"/>
      <c r="L106" s="11"/>
      <c r="M106" s="11"/>
      <c r="N106" s="11"/>
      <c r="O106" s="11"/>
    </row>
    <row r="107" spans="5:15" ht="31.5" customHeight="1">
      <c r="E107" s="249" t="s">
        <v>153</v>
      </c>
      <c r="F107" s="78" t="s">
        <v>106</v>
      </c>
      <c r="G107" s="566">
        <f>IF(G28="","",G28)</f>
      </c>
      <c r="H107" s="567"/>
      <c r="I107" s="567"/>
      <c r="J107" s="567"/>
      <c r="K107" s="567"/>
      <c r="L107" s="567"/>
      <c r="M107" s="567"/>
      <c r="N107" s="567"/>
      <c r="O107" s="568"/>
    </row>
    <row r="108" spans="5:15" ht="19.5" customHeight="1">
      <c r="E108" s="128"/>
      <c r="F108" s="2"/>
      <c r="H108" s="2"/>
      <c r="N108" s="1"/>
      <c r="O108" s="1"/>
    </row>
    <row r="109" spans="3:15" ht="21" customHeight="1">
      <c r="C109" s="569" t="s">
        <v>3</v>
      </c>
      <c r="D109" s="496"/>
      <c r="E109" s="496"/>
      <c r="F109" s="497"/>
      <c r="G109" s="248" t="s">
        <v>25</v>
      </c>
      <c r="H109" s="248" t="s">
        <v>26</v>
      </c>
      <c r="I109" s="602" t="s">
        <v>21</v>
      </c>
      <c r="J109" s="496"/>
      <c r="K109" s="496"/>
      <c r="L109" s="497"/>
      <c r="M109" s="570" t="s">
        <v>28</v>
      </c>
      <c r="N109" s="570" t="s">
        <v>45</v>
      </c>
      <c r="O109" s="570" t="s">
        <v>179</v>
      </c>
    </row>
    <row r="110" spans="3:15" ht="21" customHeight="1">
      <c r="C110" s="498"/>
      <c r="D110" s="499"/>
      <c r="E110" s="499"/>
      <c r="F110" s="500"/>
      <c r="G110" s="587" t="s">
        <v>13</v>
      </c>
      <c r="H110" s="587" t="s">
        <v>13</v>
      </c>
      <c r="I110" s="498"/>
      <c r="J110" s="603"/>
      <c r="K110" s="603"/>
      <c r="L110" s="500"/>
      <c r="M110" s="571"/>
      <c r="N110" s="576"/>
      <c r="O110" s="576"/>
    </row>
    <row r="111" spans="3:15" ht="36.75" customHeight="1">
      <c r="C111" s="501"/>
      <c r="D111" s="502"/>
      <c r="E111" s="502"/>
      <c r="F111" s="503"/>
      <c r="G111" s="587"/>
      <c r="H111" s="587"/>
      <c r="I111" s="501"/>
      <c r="J111" s="502"/>
      <c r="K111" s="502"/>
      <c r="L111" s="503"/>
      <c r="M111" s="572"/>
      <c r="N111" s="577"/>
      <c r="O111" s="577"/>
    </row>
    <row r="112" spans="3:15" ht="33.75" customHeight="1">
      <c r="C112" s="510" t="s">
        <v>180</v>
      </c>
      <c r="D112" s="578"/>
      <c r="E112" s="515"/>
      <c r="F112" s="423"/>
      <c r="G112" s="584">
        <f>IF('様式C_研究責任医師'!G120="","",'様式C_研究責任医師'!G120)</f>
      </c>
      <c r="H112" s="584">
        <f>IF('様式C_研究責任医師'!J120="","",'様式C_研究責任医師'!J120)</f>
      </c>
      <c r="I112" s="588">
        <f>IF('様式C_研究責任医師'!M120="","",'様式C_研究責任医師'!M120)</f>
      </c>
      <c r="J112" s="589">
        <f>IF('様式C_研究責任医師'!L120="","",'様式C_研究責任医師'!L120)</f>
      </c>
      <c r="K112" s="423">
        <f>IF('様式C_研究責任医師'!M120="","",'様式C_研究責任医師'!M120)</f>
      </c>
      <c r="L112" s="599">
        <f>IF('様式C_研究責任医師'!N120="","",'様式C_研究責任医師'!N120)</f>
      </c>
      <c r="M112" s="596"/>
      <c r="N112" s="596"/>
      <c r="O112" s="492"/>
    </row>
    <row r="113" spans="3:15" ht="33.75" customHeight="1">
      <c r="C113" s="512"/>
      <c r="D113" s="516"/>
      <c r="E113" s="516"/>
      <c r="F113" s="425"/>
      <c r="G113" s="585"/>
      <c r="H113" s="585"/>
      <c r="I113" s="590"/>
      <c r="J113" s="591"/>
      <c r="K113" s="425"/>
      <c r="L113" s="600"/>
      <c r="M113" s="597"/>
      <c r="N113" s="604"/>
      <c r="O113" s="594"/>
    </row>
    <row r="114" spans="3:15" ht="33.75" customHeight="1">
      <c r="C114" s="579"/>
      <c r="D114" s="580"/>
      <c r="E114" s="580"/>
      <c r="F114" s="428"/>
      <c r="G114" s="586"/>
      <c r="H114" s="586"/>
      <c r="I114" s="592"/>
      <c r="J114" s="593"/>
      <c r="K114" s="428"/>
      <c r="L114" s="601"/>
      <c r="M114" s="598"/>
      <c r="N114" s="605"/>
      <c r="O114" s="595"/>
    </row>
    <row r="115" spans="3:15" ht="97.5" customHeight="1">
      <c r="C115" s="510" t="s">
        <v>170</v>
      </c>
      <c r="D115" s="578"/>
      <c r="E115" s="511"/>
      <c r="F115" s="242" t="s">
        <v>64</v>
      </c>
      <c r="G115" s="113">
        <f>IF('様式C_研究責任医師'!G122="","",'様式C_研究責任医師'!G122)</f>
      </c>
      <c r="H115" s="113">
        <f>IF('様式C_研究責任医師'!J122="","",'様式C_研究責任医師'!J122)</f>
      </c>
      <c r="I115" s="556">
        <f>IF('様式C_研究責任医師'!M122="","",'様式C_研究責任医師'!M122)</f>
      </c>
      <c r="J115" s="557">
        <f>IF('様式C_研究責任医師'!L122="","",'様式C_研究責任医師'!L122)</f>
      </c>
      <c r="K115" s="558">
        <f>IF('様式C_研究責任医師'!M122="","",'様式C_研究責任医師'!M122)</f>
      </c>
      <c r="L115" s="204">
        <f>IF('様式C_研究責任医師'!N122="","",'様式C_研究責任医師'!N122)</f>
      </c>
      <c r="M115" s="99"/>
      <c r="N115" s="99"/>
      <c r="O115" s="98"/>
    </row>
    <row r="116" spans="3:15" ht="97.5" customHeight="1">
      <c r="C116" s="579"/>
      <c r="D116" s="580"/>
      <c r="E116" s="581"/>
      <c r="F116" s="250" t="s">
        <v>65</v>
      </c>
      <c r="G116" s="114">
        <f>IF('様式C_研究責任医師'!G124="","",'様式C_研究責任医師'!G124)</f>
      </c>
      <c r="H116" s="114">
        <f>IF('様式C_研究責任医師'!J124="","",'様式C_研究責任医師'!J124)</f>
      </c>
      <c r="I116" s="556">
        <f>IF('様式C_研究責任医師'!M124="","",'様式C_研究責任医師'!M124)</f>
      </c>
      <c r="J116" s="557">
        <f>IF('様式C_研究責任医師'!L124="","",'様式C_研究責任医師'!L124)</f>
      </c>
      <c r="K116" s="558">
        <f>IF('様式C_研究責任医師'!M124="","",'様式C_研究責任医師'!M124)</f>
      </c>
      <c r="L116" s="204">
        <f>IF('様式C_研究責任医師'!N124="","",'様式C_研究責任医師'!N124)</f>
      </c>
      <c r="M116" s="99"/>
      <c r="N116" s="99"/>
      <c r="O116" s="98"/>
    </row>
    <row r="117" spans="3:15" ht="97.5" customHeight="1">
      <c r="C117" s="510" t="s">
        <v>175</v>
      </c>
      <c r="D117" s="578"/>
      <c r="E117" s="511"/>
      <c r="F117" s="242" t="s">
        <v>64</v>
      </c>
      <c r="G117" s="113">
        <f>IF('様式C_研究責任医師'!G126="","",'様式C_研究責任医師'!G126)</f>
      </c>
      <c r="H117" s="113">
        <f>IF('様式C_研究責任医師'!J126="","",'様式C_研究責任医師'!J126)</f>
      </c>
      <c r="I117" s="556">
        <f>IF('様式C_研究責任医師'!M126="","",'様式C_研究責任医師'!M126)</f>
      </c>
      <c r="J117" s="557">
        <f>IF('様式C_研究責任医師'!L126="","",'様式C_研究責任医師'!L1306)</f>
      </c>
      <c r="K117" s="558">
        <f>IF('様式C_研究責任医師'!M126="","",'様式C_研究責任医師'!M1306)</f>
      </c>
      <c r="L117" s="204">
        <f>IF('様式C_研究責任医師'!N126="","",'様式C_研究責任医師'!N126)</f>
      </c>
      <c r="M117" s="99"/>
      <c r="N117" s="99"/>
      <c r="O117" s="98"/>
    </row>
    <row r="118" spans="3:15" ht="97.5" customHeight="1">
      <c r="C118" s="579"/>
      <c r="D118" s="580"/>
      <c r="E118" s="581"/>
      <c r="F118" s="250" t="s">
        <v>65</v>
      </c>
      <c r="G118" s="114">
        <f>IF('様式C_研究責任医師'!G128="","",'様式C_研究責任医師'!G128)</f>
      </c>
      <c r="H118" s="114">
        <f>IF('様式C_研究責任医師'!J128="","",'様式C_研究責任医師'!J128)</f>
      </c>
      <c r="I118" s="556">
        <f>IF('様式C_研究責任医師'!M128="","",'様式C_研究責任医師'!M128)</f>
      </c>
      <c r="J118" s="557">
        <f>IF('様式C_研究責任医師'!L128="","",'様式C_研究責任医師'!L128)</f>
      </c>
      <c r="K118" s="558">
        <f>IF('様式C_研究責任医師'!M128="","",'様式C_研究責任医師'!M128)</f>
      </c>
      <c r="L118" s="204">
        <f>IF('様式C_研究責任医師'!N128="","",'様式C_研究責任医師'!N128)</f>
      </c>
      <c r="M118" s="99"/>
      <c r="N118" s="99"/>
      <c r="O118" s="98"/>
    </row>
    <row r="119" spans="3:15" ht="97.5" customHeight="1">
      <c r="C119" s="506" t="s">
        <v>181</v>
      </c>
      <c r="D119" s="582"/>
      <c r="E119" s="507"/>
      <c r="F119" s="242" t="s">
        <v>64</v>
      </c>
      <c r="G119" s="115">
        <f>IF('様式C_研究責任医師'!G130="","",'様式C_研究責任医師'!G130)</f>
      </c>
      <c r="H119" s="115">
        <f>IF('様式C_研究責任医師'!J130="","",'様式C_研究責任医師'!J130)</f>
      </c>
      <c r="I119" s="556">
        <f>IF('様式C_研究責任医師'!M130="","",'様式C_研究責任医師'!M130)</f>
      </c>
      <c r="J119" s="557">
        <f>IF('様式C_研究責任医師'!L130="","",'様式C_研究責任医師'!L130)</f>
      </c>
      <c r="K119" s="558">
        <f>IF('様式C_研究責任医師'!M130="","",'様式C_研究責任医師'!M130)</f>
      </c>
      <c r="L119" s="204">
        <f>IF('様式C_研究責任医師'!N130="","",'様式C_研究責任医師'!N130)</f>
      </c>
      <c r="M119" s="99"/>
      <c r="N119" s="100"/>
      <c r="O119" s="100"/>
    </row>
    <row r="120" spans="3:15" ht="97.5" customHeight="1">
      <c r="C120" s="508"/>
      <c r="D120" s="583"/>
      <c r="E120" s="509"/>
      <c r="F120" s="250" t="s">
        <v>65</v>
      </c>
      <c r="G120" s="115">
        <f>IF('様式C_研究責任医師'!G131="","",'様式C_研究責任医師'!G131)</f>
      </c>
      <c r="H120" s="115">
        <f>IF('様式C_研究責任医師'!J131="","",'様式C_研究責任医師'!J131)</f>
      </c>
      <c r="I120" s="556">
        <f>IF('様式C_研究責任医師'!M131="","",'様式C_研究責任医師'!M131)</f>
      </c>
      <c r="J120" s="557">
        <f>IF('様式C_研究責任医師'!L131="","",'様式C_研究責任医師'!L131)</f>
      </c>
      <c r="K120" s="558">
        <f>IF('様式C_研究責任医師'!M131="","",'様式C_研究責任医師'!M131)</f>
      </c>
      <c r="L120" s="204">
        <f>IF('様式C_研究責任医師'!N131="","",'様式C_研究責任医師'!N131)</f>
      </c>
      <c r="M120" s="99"/>
      <c r="N120" s="100"/>
      <c r="O120" s="100"/>
    </row>
    <row r="121" spans="3:15" ht="97.5" customHeight="1">
      <c r="C121" s="560" t="s">
        <v>176</v>
      </c>
      <c r="D121" s="561"/>
      <c r="E121" s="562"/>
      <c r="F121" s="242" t="s">
        <v>64</v>
      </c>
      <c r="G121" s="115">
        <f>IF('様式C_研究責任医師'!G132="","",'様式C_研究責任医師'!G132)</f>
      </c>
      <c r="H121" s="115">
        <f>IF('様式C_研究責任医師'!J132="","",'様式C_研究責任医師'!J132)</f>
      </c>
      <c r="I121" s="556">
        <f>IF('様式C_研究責任医師'!M132="","",'様式C_研究責任医師'!M132)</f>
      </c>
      <c r="J121" s="557">
        <f>IF('様式C_研究責任医師'!L132="","",'様式C_研究責任医師'!L132)</f>
      </c>
      <c r="K121" s="558">
        <f>IF('様式C_研究責任医師'!M132="","",'様式C_研究責任医師'!M132)</f>
      </c>
      <c r="L121" s="204">
        <f>IF('様式C_研究責任医師'!N132="","",'様式C_研究責任医師'!N132)</f>
      </c>
      <c r="M121" s="99"/>
      <c r="N121" s="100"/>
      <c r="O121" s="101"/>
    </row>
    <row r="122" spans="3:15" ht="97.5" customHeight="1">
      <c r="C122" s="563"/>
      <c r="D122" s="564"/>
      <c r="E122" s="565"/>
      <c r="F122" s="250" t="s">
        <v>65</v>
      </c>
      <c r="G122" s="115">
        <f>IF('様式C_研究責任医師'!G133="","",'様式C_研究責任医師'!G133)</f>
      </c>
      <c r="H122" s="115">
        <f>IF('様式C_研究責任医師'!J133="","",'様式C_研究責任医師'!J133)</f>
      </c>
      <c r="I122" s="556">
        <f>IF('様式C_研究責任医師'!M133="","",'様式C_研究責任医師'!M133)</f>
      </c>
      <c r="J122" s="557">
        <f>IF('様式C_研究責任医師'!L133="","",'様式C_研究責任医師'!L133)</f>
      </c>
      <c r="K122" s="558">
        <f>IF('様式C_研究責任医師'!M133="","",'様式C_研究責任医師'!M133)</f>
      </c>
      <c r="L122" s="204">
        <f>IF('様式C_研究責任医師'!N133="","",'様式C_研究責任医師'!N133)</f>
      </c>
      <c r="M122" s="99"/>
      <c r="N122" s="100"/>
      <c r="O122" s="100"/>
    </row>
    <row r="123" spans="3:15" ht="97.5" customHeight="1">
      <c r="C123" s="510" t="s">
        <v>182</v>
      </c>
      <c r="D123" s="578"/>
      <c r="E123" s="511"/>
      <c r="F123" s="251" t="s">
        <v>64</v>
      </c>
      <c r="G123" s="116">
        <f>IF('様式C_研究責任医師'!G134="","",'様式C_研究責任医師'!G134)</f>
      </c>
      <c r="H123" s="116">
        <f>IF('様式C_研究責任医師'!J134="","",'様式C_研究責任医師'!J134)</f>
      </c>
      <c r="I123" s="556">
        <f>IF('様式C_研究責任医師'!M134="","",'様式C_研究責任医師'!M134)</f>
      </c>
      <c r="J123" s="557">
        <f>IF('様式C_研究責任医師'!L134="","",'様式C_研究責任医師'!L134)</f>
      </c>
      <c r="K123" s="558">
        <f>IF('様式C_研究責任医師'!M134="","",'様式C_研究責任医師'!M134)</f>
      </c>
      <c r="L123" s="204">
        <f>IF('様式C_研究責任医師'!N134="","",'様式C_研究責任医師'!N134)</f>
      </c>
      <c r="M123" s="99"/>
      <c r="N123" s="100"/>
      <c r="O123" s="100"/>
    </row>
    <row r="124" spans="3:15" ht="97.5" customHeight="1">
      <c r="C124" s="364"/>
      <c r="D124" s="365"/>
      <c r="E124" s="366"/>
      <c r="F124" s="250" t="s">
        <v>65</v>
      </c>
      <c r="G124" s="116">
        <f>IF('様式C_研究責任医師'!G135="","",'様式C_研究責任医師'!G135)</f>
      </c>
      <c r="H124" s="116">
        <f>IF('様式C_研究責任医師'!J135="","",'様式C_研究責任医師'!J135)</f>
      </c>
      <c r="I124" s="556">
        <f>IF('様式C_研究責任医師'!M135="","",'様式C_研究責任医師'!M135)</f>
      </c>
      <c r="J124" s="557">
        <f>IF('様式C_研究責任医師'!L135="","",'様式C_研究責任医師'!L135)</f>
      </c>
      <c r="K124" s="558">
        <f>IF('様式C_研究責任医師'!M135="","",'様式C_研究責任医師'!M135)</f>
      </c>
      <c r="L124" s="204">
        <f>IF('様式C_研究責任医師'!N135="","",'様式C_研究責任医師'!N135)</f>
      </c>
      <c r="M124" s="99"/>
      <c r="N124" s="99"/>
      <c r="O124" s="99"/>
    </row>
    <row r="125" spans="3:15" ht="10.5" customHeight="1">
      <c r="C125" s="129"/>
      <c r="D125" s="129"/>
      <c r="E125" s="130"/>
      <c r="F125" s="9"/>
      <c r="G125" s="10"/>
      <c r="H125" s="8"/>
      <c r="I125" s="11"/>
      <c r="J125" s="11"/>
      <c r="K125" s="11"/>
      <c r="L125" s="11"/>
      <c r="M125" s="11"/>
      <c r="N125" s="11"/>
      <c r="O125" s="11"/>
    </row>
  </sheetData>
  <sheetProtection sheet="1" formatCells="0" selectLockedCells="1"/>
  <mergeCells count="196">
    <mergeCell ref="L18:O22"/>
    <mergeCell ref="N16:O17"/>
    <mergeCell ref="L12:O15"/>
    <mergeCell ref="N74:N76"/>
    <mergeCell ref="O74:O76"/>
    <mergeCell ref="M74:M76"/>
    <mergeCell ref="L55:L57"/>
    <mergeCell ref="G50:O50"/>
    <mergeCell ref="N55:N57"/>
    <mergeCell ref="O55:O57"/>
    <mergeCell ref="M93:M95"/>
    <mergeCell ref="I40:K40"/>
    <mergeCell ref="L74:L76"/>
    <mergeCell ref="G69:O69"/>
    <mergeCell ref="L93:L95"/>
    <mergeCell ref="M90:M92"/>
    <mergeCell ref="I43:K43"/>
    <mergeCell ref="I44:K44"/>
    <mergeCell ref="I45:K45"/>
    <mergeCell ref="I46:K46"/>
    <mergeCell ref="M55:M57"/>
    <mergeCell ref="G18:H18"/>
    <mergeCell ref="G19:H19"/>
    <mergeCell ref="C24:E28"/>
    <mergeCell ref="C30:E30"/>
    <mergeCell ref="K7:L7"/>
    <mergeCell ref="J24:O24"/>
    <mergeCell ref="J25:O25"/>
    <mergeCell ref="J26:O26"/>
    <mergeCell ref="J27:O27"/>
    <mergeCell ref="M6:O6"/>
    <mergeCell ref="M7:O7"/>
    <mergeCell ref="D5:G6"/>
    <mergeCell ref="G13:H13"/>
    <mergeCell ref="G14:H14"/>
    <mergeCell ref="G17:H17"/>
    <mergeCell ref="D7:E7"/>
    <mergeCell ref="D10:E10"/>
    <mergeCell ref="D11:E11"/>
    <mergeCell ref="C3:O4"/>
    <mergeCell ref="D9:E9"/>
    <mergeCell ref="K6:L6"/>
    <mergeCell ref="G15:H15"/>
    <mergeCell ref="G16:H16"/>
    <mergeCell ref="K5:L5"/>
    <mergeCell ref="K8:L8"/>
    <mergeCell ref="M8:O8"/>
    <mergeCell ref="K9:L9"/>
    <mergeCell ref="M9:O9"/>
    <mergeCell ref="G24:I24"/>
    <mergeCell ref="G25:I25"/>
    <mergeCell ref="G26:I26"/>
    <mergeCell ref="G27:I27"/>
    <mergeCell ref="H34:H35"/>
    <mergeCell ref="M36:M38"/>
    <mergeCell ref="M33:M35"/>
    <mergeCell ref="N33:N35"/>
    <mergeCell ref="O33:O35"/>
    <mergeCell ref="G34:G35"/>
    <mergeCell ref="O36:O38"/>
    <mergeCell ref="L36:L38"/>
    <mergeCell ref="N36:N38"/>
    <mergeCell ref="I33:L35"/>
    <mergeCell ref="C47:E48"/>
    <mergeCell ref="I41:K41"/>
    <mergeCell ref="G36:G38"/>
    <mergeCell ref="H36:H38"/>
    <mergeCell ref="C43:E44"/>
    <mergeCell ref="C45:E46"/>
    <mergeCell ref="I42:K42"/>
    <mergeCell ref="I48:K48"/>
    <mergeCell ref="C41:E42"/>
    <mergeCell ref="I47:K47"/>
    <mergeCell ref="G20:H20"/>
    <mergeCell ref="G21:H21"/>
    <mergeCell ref="C39:E40"/>
    <mergeCell ref="C36:F38"/>
    <mergeCell ref="C33:F35"/>
    <mergeCell ref="G31:O31"/>
    <mergeCell ref="I36:K38"/>
    <mergeCell ref="I39:K39"/>
    <mergeCell ref="J28:O28"/>
    <mergeCell ref="G28:I28"/>
    <mergeCell ref="C52:F54"/>
    <mergeCell ref="M52:M54"/>
    <mergeCell ref="N52:N54"/>
    <mergeCell ref="O52:O54"/>
    <mergeCell ref="G53:G54"/>
    <mergeCell ref="H53:H54"/>
    <mergeCell ref="I52:L54"/>
    <mergeCell ref="C58:E59"/>
    <mergeCell ref="I58:K58"/>
    <mergeCell ref="I59:K59"/>
    <mergeCell ref="C55:F57"/>
    <mergeCell ref="G55:G57"/>
    <mergeCell ref="H55:H57"/>
    <mergeCell ref="I55:K57"/>
    <mergeCell ref="C60:E61"/>
    <mergeCell ref="I60:K60"/>
    <mergeCell ref="I61:K61"/>
    <mergeCell ref="C62:E63"/>
    <mergeCell ref="I62:K62"/>
    <mergeCell ref="I63:K63"/>
    <mergeCell ref="C64:E65"/>
    <mergeCell ref="I64:K64"/>
    <mergeCell ref="I65:K65"/>
    <mergeCell ref="C66:E67"/>
    <mergeCell ref="I66:K66"/>
    <mergeCell ref="I67:K67"/>
    <mergeCell ref="C71:F73"/>
    <mergeCell ref="M71:M73"/>
    <mergeCell ref="N71:N73"/>
    <mergeCell ref="O71:O73"/>
    <mergeCell ref="G72:G73"/>
    <mergeCell ref="H72:H73"/>
    <mergeCell ref="I71:L73"/>
    <mergeCell ref="C77:E78"/>
    <mergeCell ref="I77:K77"/>
    <mergeCell ref="I78:K78"/>
    <mergeCell ref="C74:F76"/>
    <mergeCell ref="G74:G76"/>
    <mergeCell ref="H74:H76"/>
    <mergeCell ref="I74:K76"/>
    <mergeCell ref="G88:O88"/>
    <mergeCell ref="N93:N95"/>
    <mergeCell ref="C90:F92"/>
    <mergeCell ref="C79:E80"/>
    <mergeCell ref="I79:K79"/>
    <mergeCell ref="I80:K80"/>
    <mergeCell ref="C81:E82"/>
    <mergeCell ref="I81:K81"/>
    <mergeCell ref="I82:K82"/>
    <mergeCell ref="O93:O95"/>
    <mergeCell ref="C83:E84"/>
    <mergeCell ref="I83:K83"/>
    <mergeCell ref="I84:K84"/>
    <mergeCell ref="C85:E86"/>
    <mergeCell ref="I85:K85"/>
    <mergeCell ref="I86:K86"/>
    <mergeCell ref="C98:E99"/>
    <mergeCell ref="I102:K102"/>
    <mergeCell ref="N90:N92"/>
    <mergeCell ref="O90:O92"/>
    <mergeCell ref="G91:G92"/>
    <mergeCell ref="H91:H92"/>
    <mergeCell ref="I90:L92"/>
    <mergeCell ref="I98:K98"/>
    <mergeCell ref="C100:E101"/>
    <mergeCell ref="I100:K100"/>
    <mergeCell ref="I101:K101"/>
    <mergeCell ref="H112:H114"/>
    <mergeCell ref="I112:K114"/>
    <mergeCell ref="C104:E105"/>
    <mergeCell ref="C102:E103"/>
    <mergeCell ref="C96:E97"/>
    <mergeCell ref="I96:K96"/>
    <mergeCell ref="I97:K97"/>
    <mergeCell ref="I104:K104"/>
    <mergeCell ref="I105:K105"/>
    <mergeCell ref="C93:F95"/>
    <mergeCell ref="G93:G95"/>
    <mergeCell ref="H93:H95"/>
    <mergeCell ref="I93:K95"/>
    <mergeCell ref="O112:O114"/>
    <mergeCell ref="M112:M114"/>
    <mergeCell ref="L112:L114"/>
    <mergeCell ref="I109:L111"/>
    <mergeCell ref="N112:N114"/>
    <mergeCell ref="I103:K103"/>
    <mergeCell ref="C115:E116"/>
    <mergeCell ref="I115:K115"/>
    <mergeCell ref="I116:K116"/>
    <mergeCell ref="C112:F114"/>
    <mergeCell ref="G112:G114"/>
    <mergeCell ref="H110:H111"/>
    <mergeCell ref="G110:G111"/>
    <mergeCell ref="O109:O111"/>
    <mergeCell ref="C123:E124"/>
    <mergeCell ref="I123:K123"/>
    <mergeCell ref="I124:K124"/>
    <mergeCell ref="C117:E118"/>
    <mergeCell ref="I117:K117"/>
    <mergeCell ref="I118:K118"/>
    <mergeCell ref="C119:E120"/>
    <mergeCell ref="I119:K119"/>
    <mergeCell ref="I120:K120"/>
    <mergeCell ref="I99:K99"/>
    <mergeCell ref="F1:J1"/>
    <mergeCell ref="C121:E122"/>
    <mergeCell ref="I121:K121"/>
    <mergeCell ref="I122:K122"/>
    <mergeCell ref="G107:O107"/>
    <mergeCell ref="C109:F111"/>
    <mergeCell ref="M109:M111"/>
    <mergeCell ref="M5:O5"/>
    <mergeCell ref="N109:N111"/>
  </mergeCells>
  <conditionalFormatting sqref="D9:E11">
    <cfRule type="expression" priority="235" dxfId="0">
      <formula>D9=""</formula>
    </cfRule>
  </conditionalFormatting>
  <conditionalFormatting sqref="C14:E21">
    <cfRule type="expression" priority="234" dxfId="0">
      <formula>C14=""</formula>
    </cfRule>
  </conditionalFormatting>
  <conditionalFormatting sqref="G31:O31">
    <cfRule type="expression" priority="211" dxfId="0">
      <formula>G31=""</formula>
    </cfRule>
  </conditionalFormatting>
  <conditionalFormatting sqref="G14:G21 I14:J21">
    <cfRule type="expression" priority="210" dxfId="0">
      <formula>G14=""</formula>
    </cfRule>
  </conditionalFormatting>
  <conditionalFormatting sqref="G50:O50">
    <cfRule type="expression" priority="179" dxfId="0">
      <formula>G50=""</formula>
    </cfRule>
  </conditionalFormatting>
  <conditionalFormatting sqref="G69:O69">
    <cfRule type="expression" priority="148" dxfId="0">
      <formula>G69=""</formula>
    </cfRule>
  </conditionalFormatting>
  <conditionalFormatting sqref="G88:O88">
    <cfRule type="expression" priority="117" dxfId="0">
      <formula>G88=""</formula>
    </cfRule>
  </conditionalFormatting>
  <conditionalFormatting sqref="G107:O107">
    <cfRule type="expression" priority="86" dxfId="0">
      <formula>G107=""</formula>
    </cfRule>
  </conditionalFormatting>
  <conditionalFormatting sqref="D5:G6">
    <cfRule type="expression" priority="85" dxfId="0">
      <formula>$D$5=""</formula>
    </cfRule>
  </conditionalFormatting>
  <conditionalFormatting sqref="D7:E7">
    <cfRule type="expression" priority="84" dxfId="0">
      <formula>$D$7=""</formula>
    </cfRule>
  </conditionalFormatting>
  <conditionalFormatting sqref="J24:J28">
    <cfRule type="expression" priority="83" dxfId="0">
      <formula>$G24=""</formula>
    </cfRule>
  </conditionalFormatting>
  <conditionalFormatting sqref="J24:J28">
    <cfRule type="expression" priority="82" dxfId="0">
      <formula>$G24="なし"</formula>
    </cfRule>
  </conditionalFormatting>
  <conditionalFormatting sqref="G24:I28">
    <cfRule type="expression" priority="81" dxfId="0">
      <formula>G24=""</formula>
    </cfRule>
  </conditionalFormatting>
  <conditionalFormatting sqref="G36:H48 G55:H67 G74:H86 G93:H105 G112:H124">
    <cfRule type="expression" priority="80" dxfId="0">
      <formula>G36=""</formula>
    </cfRule>
  </conditionalFormatting>
  <conditionalFormatting sqref="I36:L36 I55:L55 I74:L74 I93:L93 I112:L112 I39:L48 I37:K38 I58:L67 I56:K57 I77:L86 I75:K76 I96:L105 I94:K95 I115:L124 I113:K114 N36:N48 N55:N67 N74:N86 N93:N105 N112:N124">
    <cfRule type="expression" priority="77" dxfId="2">
      <formula>$G36="はい"</formula>
    </cfRule>
    <cfRule type="expression" priority="78" dxfId="2">
      <formula>$H36="はい"</formula>
    </cfRule>
    <cfRule type="expression" priority="79" dxfId="0">
      <formula>$G36=$H36</formula>
    </cfRule>
  </conditionalFormatting>
  <conditionalFormatting sqref="O36:O48 O55:O67 O74:O86 O93:O105 O112:O124">
    <cfRule type="expression" priority="64" dxfId="0">
      <formula>$N36="確認済"</formula>
    </cfRule>
    <cfRule type="expression" priority="72" dxfId="38">
      <formula>O36&lt;&gt;""</formula>
    </cfRule>
    <cfRule type="expression" priority="73" dxfId="55">
      <formula>$G36="はい"</formula>
    </cfRule>
    <cfRule type="expression" priority="74" dxfId="55">
      <formula>$H36="はい"</formula>
    </cfRule>
    <cfRule type="expression" priority="75" dxfId="0">
      <formula>$G36=$H36</formula>
    </cfRule>
  </conditionalFormatting>
  <conditionalFormatting sqref="G36:L36 G39:L48 G37:K38 N36:O48">
    <cfRule type="expression" priority="70" dxfId="0">
      <formula>$G$31=""</formula>
    </cfRule>
  </conditionalFormatting>
  <conditionalFormatting sqref="G55:L55 G58:L67 G56:K57 N55:O67">
    <cfRule type="expression" priority="69" dxfId="0">
      <formula>$G$50=""</formula>
    </cfRule>
  </conditionalFormatting>
  <conditionalFormatting sqref="G74:L74 G77:L86 G75:K76 N74:O86">
    <cfRule type="expression" priority="68" dxfId="0">
      <formula>$G$69=""</formula>
    </cfRule>
  </conditionalFormatting>
  <conditionalFormatting sqref="G93:L93 G96:L105 G94:K95 N93:O105">
    <cfRule type="expression" priority="67" dxfId="0">
      <formula>$G$88=""</formula>
    </cfRule>
  </conditionalFormatting>
  <conditionalFormatting sqref="G112:L112 G115:L124 G113:K114 N112:O124">
    <cfRule type="expression" priority="66" dxfId="0">
      <formula>$G$107=""</formula>
    </cfRule>
  </conditionalFormatting>
  <conditionalFormatting sqref="I36:L48 I74:L86 I93:L105 I112:L124 N36:N48 I55:L67 N55:N67 N74:N86 N93:N105 N112:N124">
    <cfRule type="expression" priority="76" dxfId="38">
      <formula>I36&lt;&gt;""</formula>
    </cfRule>
  </conditionalFormatting>
  <conditionalFormatting sqref="M36:M38">
    <cfRule type="expression" priority="56" dxfId="0" stopIfTrue="1">
      <formula>$G$31=""</formula>
    </cfRule>
    <cfRule type="expression" priority="57" dxfId="38" stopIfTrue="1">
      <formula>M36&lt;&gt;""</formula>
    </cfRule>
    <cfRule type="expression" priority="58" dxfId="2" stopIfTrue="1">
      <formula>$H36&lt;&gt;""</formula>
    </cfRule>
    <cfRule type="expression" priority="59" dxfId="2" stopIfTrue="1">
      <formula>$G36&lt;&gt;""</formula>
    </cfRule>
    <cfRule type="expression" priority="60" dxfId="0" stopIfTrue="1">
      <formula>$G36=$H36</formula>
    </cfRule>
  </conditionalFormatting>
  <conditionalFormatting sqref="M39:M48">
    <cfRule type="expression" priority="51" dxfId="0" stopIfTrue="1">
      <formula>$G$31=""</formula>
    </cfRule>
    <cfRule type="expression" priority="52" dxfId="38" stopIfTrue="1">
      <formula>M39&lt;&gt;""</formula>
    </cfRule>
    <cfRule type="expression" priority="53" dxfId="2" stopIfTrue="1">
      <formula>$H39&lt;&gt;""</formula>
    </cfRule>
    <cfRule type="expression" priority="54" dxfId="2" stopIfTrue="1">
      <formula>$G39&lt;&gt;""</formula>
    </cfRule>
    <cfRule type="expression" priority="55" dxfId="0" stopIfTrue="1">
      <formula>$G39=$H39</formula>
    </cfRule>
  </conditionalFormatting>
  <conditionalFormatting sqref="M55:M57">
    <cfRule type="expression" priority="41" dxfId="0" stopIfTrue="1">
      <formula>$G$50=""</formula>
    </cfRule>
    <cfRule type="expression" priority="42" dxfId="38" stopIfTrue="1">
      <formula>M55&lt;&gt;""</formula>
    </cfRule>
    <cfRule type="expression" priority="43" dxfId="2" stopIfTrue="1">
      <formula>$H55&lt;&gt;""</formula>
    </cfRule>
    <cfRule type="expression" priority="44" dxfId="2" stopIfTrue="1">
      <formula>$G55&lt;&gt;""</formula>
    </cfRule>
    <cfRule type="expression" priority="45" dxfId="0" stopIfTrue="1">
      <formula>$G55=$H55</formula>
    </cfRule>
  </conditionalFormatting>
  <conditionalFormatting sqref="M58:M67">
    <cfRule type="expression" priority="36" dxfId="0" stopIfTrue="1">
      <formula>$G$50=""</formula>
    </cfRule>
    <cfRule type="expression" priority="37" dxfId="38" stopIfTrue="1">
      <formula>M58&lt;&gt;""</formula>
    </cfRule>
    <cfRule type="expression" priority="38" dxfId="2" stopIfTrue="1">
      <formula>$H58&lt;&gt;""</formula>
    </cfRule>
    <cfRule type="expression" priority="39" dxfId="2" stopIfTrue="1">
      <formula>$G58&lt;&gt;""</formula>
    </cfRule>
    <cfRule type="expression" priority="40" dxfId="0" stopIfTrue="1">
      <formula>$G58=$H58</formula>
    </cfRule>
  </conditionalFormatting>
  <conditionalFormatting sqref="M74:M76">
    <cfRule type="expression" priority="31" dxfId="0" stopIfTrue="1">
      <formula>$G$69=""</formula>
    </cfRule>
    <cfRule type="expression" priority="32" dxfId="38" stopIfTrue="1">
      <formula>M74&lt;&gt;""</formula>
    </cfRule>
    <cfRule type="expression" priority="33" dxfId="2" stopIfTrue="1">
      <formula>$H74&lt;&gt;""</formula>
    </cfRule>
    <cfRule type="expression" priority="34" dxfId="2" stopIfTrue="1">
      <formula>$G74&lt;&gt;""</formula>
    </cfRule>
    <cfRule type="expression" priority="35" dxfId="0" stopIfTrue="1">
      <formula>$G74=$H74</formula>
    </cfRule>
  </conditionalFormatting>
  <conditionalFormatting sqref="M77:M86">
    <cfRule type="expression" priority="26" dxfId="0" stopIfTrue="1">
      <formula>$G$69=""</formula>
    </cfRule>
    <cfRule type="expression" priority="27" dxfId="38" stopIfTrue="1">
      <formula>M77&lt;&gt;""</formula>
    </cfRule>
    <cfRule type="expression" priority="28" dxfId="2" stopIfTrue="1">
      <formula>$H77&lt;&gt;""</formula>
    </cfRule>
    <cfRule type="expression" priority="29" dxfId="2" stopIfTrue="1">
      <formula>$G77&lt;&gt;""</formula>
    </cfRule>
    <cfRule type="expression" priority="30" dxfId="0" stopIfTrue="1">
      <formula>$G77=$H77</formula>
    </cfRule>
  </conditionalFormatting>
  <conditionalFormatting sqref="M93:M95">
    <cfRule type="expression" priority="21" dxfId="0" stopIfTrue="1">
      <formula>$G$88=""</formula>
    </cfRule>
    <cfRule type="expression" priority="22" dxfId="38" stopIfTrue="1">
      <formula>M93&lt;&gt;""</formula>
    </cfRule>
    <cfRule type="expression" priority="23" dxfId="2" stopIfTrue="1">
      <formula>$H93&lt;&gt;""</formula>
    </cfRule>
    <cfRule type="expression" priority="24" dxfId="2" stopIfTrue="1">
      <formula>$G93&lt;&gt;""</formula>
    </cfRule>
    <cfRule type="expression" priority="25" dxfId="0" stopIfTrue="1">
      <formula>$G93=$H93</formula>
    </cfRule>
  </conditionalFormatting>
  <conditionalFormatting sqref="M96:M105">
    <cfRule type="expression" priority="16" dxfId="0" stopIfTrue="1">
      <formula>$G$88=""</formula>
    </cfRule>
    <cfRule type="expression" priority="17" dxfId="38" stopIfTrue="1">
      <formula>M96&lt;&gt;""</formula>
    </cfRule>
    <cfRule type="expression" priority="18" dxfId="2" stopIfTrue="1">
      <formula>$H96&lt;&gt;""</formula>
    </cfRule>
    <cfRule type="expression" priority="19" dxfId="2" stopIfTrue="1">
      <formula>$G96&lt;&gt;""</formula>
    </cfRule>
    <cfRule type="expression" priority="20" dxfId="0" stopIfTrue="1">
      <formula>$G96=$H96</formula>
    </cfRule>
  </conditionalFormatting>
  <conditionalFormatting sqref="M112:M114">
    <cfRule type="expression" priority="11" dxfId="0" stopIfTrue="1">
      <formula>$G$107=""</formula>
    </cfRule>
    <cfRule type="expression" priority="12" dxfId="38" stopIfTrue="1">
      <formula>M112&lt;&gt;""</formula>
    </cfRule>
    <cfRule type="expression" priority="13" dxfId="2" stopIfTrue="1">
      <formula>$H112&lt;&gt;""</formula>
    </cfRule>
    <cfRule type="expression" priority="14" dxfId="2" stopIfTrue="1">
      <formula>$G112&lt;&gt;""</formula>
    </cfRule>
    <cfRule type="expression" priority="15" dxfId="0" stopIfTrue="1">
      <formula>$G112=$H112</formula>
    </cfRule>
  </conditionalFormatting>
  <conditionalFormatting sqref="M115:M124">
    <cfRule type="expression" priority="6" dxfId="0" stopIfTrue="1">
      <formula>$G$107=""</formula>
    </cfRule>
    <cfRule type="expression" priority="7" dxfId="38" stopIfTrue="1">
      <formula>M115&lt;&gt;""</formula>
    </cfRule>
    <cfRule type="expression" priority="8" dxfId="2" stopIfTrue="1">
      <formula>$H115&lt;&gt;""</formula>
    </cfRule>
    <cfRule type="expression" priority="9" dxfId="2" stopIfTrue="1">
      <formula>$G115&lt;&gt;""</formula>
    </cfRule>
    <cfRule type="expression" priority="10" dxfId="0" stopIfTrue="1">
      <formula>$G115=$H115</formula>
    </cfRule>
  </conditionalFormatting>
  <conditionalFormatting sqref="M5:O9">
    <cfRule type="expression" priority="3" dxfId="55" stopIfTrue="1">
      <formula>M5=""</formula>
    </cfRule>
  </conditionalFormatting>
  <conditionalFormatting sqref="L18">
    <cfRule type="expression" priority="2" dxfId="55" stopIfTrue="1">
      <formula>L18=""</formula>
    </cfRule>
  </conditionalFormatting>
  <conditionalFormatting sqref="L12:O15">
    <cfRule type="expression" priority="1" dxfId="0" stopIfTrue="1">
      <formula>$L$12=""</formula>
    </cfRule>
  </conditionalFormatting>
  <dataValidations count="2">
    <dataValidation type="list" allowBlank="1" showInputMessage="1" showErrorMessage="1" sqref="M36 M39:M48 M55 M58:M67 M74 M77:M86 M93 M96:M105 M112 M115:M124">
      <formula1>"確認済,確認不可"</formula1>
    </dataValidation>
    <dataValidation type="list" allowBlank="1" showInputMessage="1" showErrorMessage="1" sqref="N36:N48 N55:N67 N74:N86 N93:N105 N112:N12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2" manualBreakCount="2">
    <brk id="49" max="255" man="1"/>
    <brk id="87" max="255" man="1"/>
  </rowBreaks>
  <drawing r:id="rId1"/>
</worksheet>
</file>

<file path=xl/worksheets/sheet6.xml><?xml version="1.0" encoding="utf-8"?>
<worksheet xmlns="http://schemas.openxmlformats.org/spreadsheetml/2006/main" xmlns:r="http://schemas.openxmlformats.org/officeDocument/2006/relationships">
  <sheetPr codeName="Sheet15">
    <tabColor rgb="FF92D050"/>
    <pageSetUpPr fitToPage="1"/>
  </sheetPr>
  <dimension ref="C1:P114"/>
  <sheetViews>
    <sheetView showGridLines="0" view="pageBreakPreview" zoomScale="60" zoomScaleNormal="71" zoomScalePageLayoutView="71" workbookViewId="0" topLeftCell="A1">
      <selection activeCell="M26" sqref="M26:M28"/>
    </sheetView>
  </sheetViews>
  <sheetFormatPr defaultColWidth="8.8515625" defaultRowHeight="15"/>
  <cols>
    <col min="1" max="1" width="2.00390625" style="61" customWidth="1"/>
    <col min="2" max="2" width="2.140625" style="61" customWidth="1"/>
    <col min="3" max="3" width="22.421875" style="72" customWidth="1"/>
    <col min="4" max="5" width="28.140625" style="72" customWidth="1"/>
    <col min="6" max="6" width="16.8515625" style="72" customWidth="1"/>
    <col min="7" max="8" width="11.8515625" style="61" customWidth="1"/>
    <col min="9" max="9" width="13.00390625" style="67" customWidth="1"/>
    <col min="10" max="10" width="29.140625" style="67" customWidth="1"/>
    <col min="11" max="11" width="45.57421875" style="67" customWidth="1"/>
    <col min="12" max="12" width="13.7109375" style="67" customWidth="1"/>
    <col min="13" max="14" width="12.421875" style="67" customWidth="1"/>
    <col min="15" max="15" width="33.421875" style="67" customWidth="1"/>
    <col min="16" max="16" width="5.00390625" style="61" customWidth="1"/>
    <col min="17" max="16384" width="8.8515625" style="61" customWidth="1"/>
  </cols>
  <sheetData>
    <row r="1" spans="3:16" ht="49.5" customHeight="1">
      <c r="C1" s="183"/>
      <c r="D1" s="183"/>
      <c r="E1" s="458" t="s">
        <v>124</v>
      </c>
      <c r="F1" s="458"/>
      <c r="G1" s="458"/>
      <c r="H1" s="458"/>
      <c r="I1" s="458"/>
      <c r="J1" s="458"/>
      <c r="K1" s="458"/>
      <c r="L1" s="458"/>
      <c r="M1" s="458"/>
      <c r="N1" s="183"/>
      <c r="O1" s="119" t="s">
        <v>230</v>
      </c>
      <c r="P1" s="183"/>
    </row>
    <row r="2" spans="3:16" ht="31.5" customHeight="1">
      <c r="C2" s="234" t="s">
        <v>39</v>
      </c>
      <c r="D2" s="62"/>
      <c r="E2" s="63"/>
      <c r="F2" s="63"/>
      <c r="G2" s="63"/>
      <c r="H2" s="63"/>
      <c r="I2" s="63"/>
      <c r="J2" s="63"/>
      <c r="K2" s="63"/>
      <c r="L2" s="63"/>
      <c r="M2" s="63"/>
      <c r="N2" s="63"/>
      <c r="O2" s="119"/>
      <c r="P2" s="63"/>
    </row>
    <row r="3" spans="3:16" ht="35.25" customHeight="1">
      <c r="C3" s="714" t="s">
        <v>120</v>
      </c>
      <c r="D3" s="715"/>
      <c r="E3" s="715"/>
      <c r="F3" s="715"/>
      <c r="G3" s="715"/>
      <c r="H3" s="715"/>
      <c r="I3" s="715"/>
      <c r="J3" s="715"/>
      <c r="K3" s="715"/>
      <c r="L3" s="715"/>
      <c r="M3" s="715"/>
      <c r="N3" s="715"/>
      <c r="O3" s="715"/>
      <c r="P3" s="65"/>
    </row>
    <row r="4" spans="3:15" ht="35.25" customHeight="1">
      <c r="C4" s="715"/>
      <c r="D4" s="715"/>
      <c r="E4" s="715"/>
      <c r="F4" s="715"/>
      <c r="G4" s="715"/>
      <c r="H4" s="715"/>
      <c r="I4" s="715"/>
      <c r="J4" s="715"/>
      <c r="K4" s="715"/>
      <c r="L4" s="715"/>
      <c r="M4" s="715"/>
      <c r="N4" s="715"/>
      <c r="O4" s="715"/>
    </row>
    <row r="5" spans="4:15" ht="41.25" customHeight="1">
      <c r="D5" s="717">
        <f>IF('様式B'!E5="","",'様式B'!E5)</f>
      </c>
      <c r="E5" s="718"/>
      <c r="F5" s="627"/>
      <c r="G5" s="627"/>
      <c r="H5" s="627"/>
      <c r="I5" s="61"/>
      <c r="J5" s="279"/>
      <c r="K5" s="254" t="s">
        <v>147</v>
      </c>
      <c r="L5" s="573"/>
      <c r="M5" s="574"/>
      <c r="N5" s="574"/>
      <c r="O5" s="575"/>
    </row>
    <row r="6" spans="3:15" ht="41.25" customHeight="1">
      <c r="C6" s="252" t="s">
        <v>4</v>
      </c>
      <c r="D6" s="719"/>
      <c r="E6" s="719"/>
      <c r="F6" s="427"/>
      <c r="G6" s="427"/>
      <c r="H6" s="427"/>
      <c r="I6" s="61"/>
      <c r="K6" s="254" t="s">
        <v>165</v>
      </c>
      <c r="L6" s="623"/>
      <c r="M6" s="624"/>
      <c r="N6" s="624"/>
      <c r="O6" s="625"/>
    </row>
    <row r="7" spans="3:15" ht="41.25" customHeight="1">
      <c r="C7" s="252" t="s">
        <v>38</v>
      </c>
      <c r="D7" s="713">
        <f>IF('様式C_研究責任医師'!M7="","",'様式B'!M8)</f>
      </c>
      <c r="E7" s="673"/>
      <c r="F7" s="188"/>
      <c r="G7" s="66"/>
      <c r="I7" s="61"/>
      <c r="K7" s="255" t="s">
        <v>166</v>
      </c>
      <c r="L7" s="623"/>
      <c r="M7" s="624"/>
      <c r="N7" s="624"/>
      <c r="O7" s="625"/>
    </row>
    <row r="8" spans="3:15" ht="36.75" customHeight="1">
      <c r="C8" s="121" t="s">
        <v>47</v>
      </c>
      <c r="D8" s="122"/>
      <c r="E8" s="122"/>
      <c r="F8" s="122"/>
      <c r="G8" s="66"/>
      <c r="I8" s="61"/>
      <c r="J8" s="275"/>
      <c r="K8" s="255" t="s">
        <v>163</v>
      </c>
      <c r="L8" s="623"/>
      <c r="M8" s="624"/>
      <c r="N8" s="624"/>
      <c r="O8" s="625"/>
    </row>
    <row r="9" spans="3:15" ht="40.5" customHeight="1">
      <c r="C9" s="253" t="s">
        <v>23</v>
      </c>
      <c r="D9" s="618">
        <f>IF('様式C_研究分担医師等'!L5="","",'様式C_研究分担医師等'!L5)</f>
      </c>
      <c r="E9" s="619"/>
      <c r="F9" s="122"/>
      <c r="G9" s="66"/>
      <c r="I9" s="61"/>
      <c r="J9" s="216"/>
      <c r="K9" s="255" t="s">
        <v>164</v>
      </c>
      <c r="L9" s="623"/>
      <c r="M9" s="624"/>
      <c r="N9" s="624"/>
      <c r="O9" s="625"/>
    </row>
    <row r="10" spans="3:15" ht="40.5" customHeight="1">
      <c r="C10" s="253" t="s">
        <v>183</v>
      </c>
      <c r="D10" s="618">
        <f>IF('様式C_研究分担医師等'!L7="","",'様式C_研究分担医師等'!L7)</f>
      </c>
      <c r="E10" s="619"/>
      <c r="F10" s="188"/>
      <c r="G10" s="208" t="s">
        <v>205</v>
      </c>
      <c r="H10" s="96"/>
      <c r="I10" s="213"/>
      <c r="J10" s="276"/>
      <c r="K10" s="282" t="s">
        <v>200</v>
      </c>
      <c r="L10" s="276"/>
      <c r="M10" s="276"/>
      <c r="N10" s="276"/>
      <c r="O10" s="276"/>
    </row>
    <row r="11" spans="3:15" ht="40.5" customHeight="1">
      <c r="C11" s="253" t="s">
        <v>24</v>
      </c>
      <c r="D11" s="618">
        <f>IF('様式C_研究分担医師等'!L8="","",'様式C_研究分担医師等'!L8)</f>
      </c>
      <c r="E11" s="619"/>
      <c r="F11" s="188"/>
      <c r="G11" s="723">
        <f>IF('様式C_研究分担医師等'!L11="","",'様式C_研究分担医師等'!L11)</f>
      </c>
      <c r="H11" s="653"/>
      <c r="I11" s="653"/>
      <c r="J11" s="654"/>
      <c r="K11" s="724"/>
      <c r="L11" s="725"/>
      <c r="M11" s="725"/>
      <c r="N11" s="725"/>
      <c r="O11" s="726"/>
    </row>
    <row r="12" spans="3:16" ht="50.25" customHeight="1">
      <c r="C12" s="120"/>
      <c r="D12" s="120"/>
      <c r="E12" s="123"/>
      <c r="F12" s="123"/>
      <c r="G12" s="658"/>
      <c r="H12" s="659"/>
      <c r="I12" s="659"/>
      <c r="J12" s="660"/>
      <c r="K12" s="727"/>
      <c r="L12" s="728"/>
      <c r="M12" s="728"/>
      <c r="N12" s="728"/>
      <c r="O12" s="729"/>
      <c r="P12" s="68"/>
    </row>
    <row r="13" spans="3:16" ht="46.5" customHeight="1">
      <c r="C13" s="239" t="s">
        <v>154</v>
      </c>
      <c r="D13" s="185"/>
      <c r="E13" s="186"/>
      <c r="F13" s="186"/>
      <c r="G13" s="64"/>
      <c r="H13" s="64"/>
      <c r="I13" s="64"/>
      <c r="J13" s="64"/>
      <c r="K13" s="69"/>
      <c r="L13" s="69"/>
      <c r="M13" s="69"/>
      <c r="N13" s="69"/>
      <c r="O13" s="69"/>
      <c r="P13" s="70"/>
    </row>
    <row r="14" spans="3:15" ht="38.25" customHeight="1">
      <c r="C14" s="720" t="s">
        <v>149</v>
      </c>
      <c r="D14" s="720"/>
      <c r="E14" s="720"/>
      <c r="F14" s="74" t="s">
        <v>102</v>
      </c>
      <c r="G14" s="711">
        <f>IF('様式B'!H12="","",'様式B'!H12)</f>
      </c>
      <c r="H14" s="712"/>
      <c r="I14" s="663"/>
      <c r="J14" s="716">
        <f>IF(G14="","","本研究対象薬剤・機器名："&amp;'様式B'!J12)</f>
      </c>
      <c r="K14" s="712"/>
      <c r="L14" s="712"/>
      <c r="M14" s="712"/>
      <c r="N14" s="712"/>
      <c r="O14" s="663"/>
    </row>
    <row r="15" spans="3:15" ht="38.25" customHeight="1">
      <c r="C15" s="721"/>
      <c r="D15" s="721"/>
      <c r="E15" s="721"/>
      <c r="F15" s="149" t="s">
        <v>103</v>
      </c>
      <c r="G15" s="711">
        <f>IF('様式B'!H13="","",'様式B'!H13)</f>
      </c>
      <c r="H15" s="712"/>
      <c r="I15" s="663"/>
      <c r="J15" s="716">
        <f>IF(G15="","","本研究対象薬剤・機器名："&amp;'様式B'!J13)</f>
      </c>
      <c r="K15" s="712"/>
      <c r="L15" s="712"/>
      <c r="M15" s="712"/>
      <c r="N15" s="712"/>
      <c r="O15" s="663"/>
    </row>
    <row r="16" spans="3:15" ht="38.25" customHeight="1">
      <c r="C16" s="721"/>
      <c r="D16" s="721"/>
      <c r="E16" s="721"/>
      <c r="F16" s="149" t="s">
        <v>104</v>
      </c>
      <c r="G16" s="711">
        <f>IF('様式B'!H14="","",'様式B'!H14)</f>
      </c>
      <c r="H16" s="712"/>
      <c r="I16" s="663"/>
      <c r="J16" s="716">
        <f>IF(G16="","","本研究対象薬剤・機器名："&amp;'様式B'!J14)</f>
      </c>
      <c r="K16" s="712"/>
      <c r="L16" s="712"/>
      <c r="M16" s="712"/>
      <c r="N16" s="712"/>
      <c r="O16" s="663"/>
    </row>
    <row r="17" spans="3:15" ht="38.25" customHeight="1">
      <c r="C17" s="721"/>
      <c r="D17" s="721"/>
      <c r="E17" s="721"/>
      <c r="F17" s="149" t="s">
        <v>100</v>
      </c>
      <c r="G17" s="711">
        <f>IF('様式B'!H15="","",'様式B'!H15)</f>
      </c>
      <c r="H17" s="712"/>
      <c r="I17" s="663"/>
      <c r="J17" s="716">
        <f>IF(G17="","","本研究対象薬剤・機器名："&amp;'様式B'!J15)</f>
      </c>
      <c r="K17" s="712"/>
      <c r="L17" s="712"/>
      <c r="M17" s="712"/>
      <c r="N17" s="712"/>
      <c r="O17" s="663"/>
    </row>
    <row r="18" spans="3:15" ht="38.25" customHeight="1">
      <c r="C18" s="722"/>
      <c r="D18" s="722"/>
      <c r="E18" s="722"/>
      <c r="F18" s="149" t="s">
        <v>99</v>
      </c>
      <c r="G18" s="711">
        <f>IF('様式B'!H16="","",'様式B'!H16)</f>
      </c>
      <c r="H18" s="712"/>
      <c r="I18" s="663"/>
      <c r="J18" s="716">
        <f>IF(G18="","","本研究対象薬剤・機器名："&amp;'様式B'!J16)</f>
      </c>
      <c r="K18" s="712"/>
      <c r="L18" s="712"/>
      <c r="M18" s="712"/>
      <c r="N18" s="712"/>
      <c r="O18" s="663"/>
    </row>
    <row r="19" spans="3:16" ht="12.75" customHeight="1">
      <c r="C19" s="124"/>
      <c r="D19" s="124"/>
      <c r="E19" s="124"/>
      <c r="F19" s="124"/>
      <c r="G19" s="71"/>
      <c r="H19" s="71"/>
      <c r="I19" s="71"/>
      <c r="J19" s="71"/>
      <c r="K19" s="71"/>
      <c r="L19" s="71"/>
      <c r="M19" s="71"/>
      <c r="N19" s="71"/>
      <c r="O19" s="71"/>
      <c r="P19" s="71"/>
    </row>
    <row r="20" spans="3:15" ht="46.5" customHeight="1">
      <c r="C20" s="454" t="s">
        <v>150</v>
      </c>
      <c r="D20" s="454"/>
      <c r="E20" s="455"/>
      <c r="F20" s="186"/>
      <c r="H20" s="67"/>
      <c r="N20" s="61"/>
      <c r="O20" s="61"/>
    </row>
    <row r="21" spans="5:15" ht="31.5" customHeight="1">
      <c r="E21" s="256" t="s">
        <v>153</v>
      </c>
      <c r="F21" s="102" t="s">
        <v>91</v>
      </c>
      <c r="G21" s="695">
        <f>IF(G14="","",G14)</f>
      </c>
      <c r="H21" s="696"/>
      <c r="I21" s="696"/>
      <c r="J21" s="696"/>
      <c r="K21" s="696"/>
      <c r="L21" s="696"/>
      <c r="M21" s="696"/>
      <c r="N21" s="696"/>
      <c r="O21" s="697"/>
    </row>
    <row r="22" spans="5:15" ht="10.5" customHeight="1">
      <c r="E22" s="103"/>
      <c r="F22" s="103"/>
      <c r="H22" s="67"/>
      <c r="N22" s="61"/>
      <c r="O22" s="61"/>
    </row>
    <row r="23" spans="3:15" ht="21" customHeight="1">
      <c r="C23" s="421" t="s">
        <v>3</v>
      </c>
      <c r="D23" s="698"/>
      <c r="E23" s="698"/>
      <c r="F23" s="699"/>
      <c r="G23" s="255" t="s">
        <v>25</v>
      </c>
      <c r="H23" s="255" t="s">
        <v>26</v>
      </c>
      <c r="I23" s="683" t="s">
        <v>46</v>
      </c>
      <c r="J23" s="685"/>
      <c r="K23" s="685"/>
      <c r="L23" s="497"/>
      <c r="M23" s="692" t="s">
        <v>28</v>
      </c>
      <c r="N23" s="692" t="s">
        <v>45</v>
      </c>
      <c r="O23" s="570" t="s">
        <v>179</v>
      </c>
    </row>
    <row r="24" spans="3:15" ht="21" customHeight="1">
      <c r="C24" s="700"/>
      <c r="D24" s="701"/>
      <c r="E24" s="701"/>
      <c r="F24" s="702"/>
      <c r="G24" s="683" t="s">
        <v>13</v>
      </c>
      <c r="H24" s="683" t="s">
        <v>13</v>
      </c>
      <c r="I24" s="686"/>
      <c r="J24" s="687"/>
      <c r="K24" s="688"/>
      <c r="L24" s="500"/>
      <c r="M24" s="706"/>
      <c r="N24" s="693"/>
      <c r="O24" s="576"/>
    </row>
    <row r="25" spans="3:15" ht="29.25" customHeight="1">
      <c r="C25" s="703"/>
      <c r="D25" s="704"/>
      <c r="E25" s="704"/>
      <c r="F25" s="705"/>
      <c r="G25" s="684"/>
      <c r="H25" s="684"/>
      <c r="I25" s="689"/>
      <c r="J25" s="690"/>
      <c r="K25" s="690"/>
      <c r="L25" s="503"/>
      <c r="M25" s="707"/>
      <c r="N25" s="694"/>
      <c r="O25" s="577"/>
    </row>
    <row r="26" spans="3:15" ht="36" customHeight="1">
      <c r="C26" s="434" t="s">
        <v>217</v>
      </c>
      <c r="D26" s="407"/>
      <c r="E26" s="408"/>
      <c r="F26" s="669"/>
      <c r="G26" s="584">
        <f>IF('様式C_研究分担医師等'!F25="","",'様式C_研究分担医師等'!F25)</f>
      </c>
      <c r="H26" s="584">
        <f>IF('様式C_研究分担医師等'!I25="","",'様式C_研究分担医師等'!I25)</f>
      </c>
      <c r="I26" s="674">
        <f>IF('様式C_研究分担医師等'!L25="","",'様式C_研究分担医師等'!L25)</f>
      </c>
      <c r="J26" s="675">
        <f>IF('様式C_研究分担医師等'!K25="","",'様式C_研究分担医師等'!K25)</f>
      </c>
      <c r="K26" s="676">
        <f>IF('様式C_研究分担医師等'!L25="","",'様式C_研究分担医師等'!L25)</f>
      </c>
      <c r="L26" s="691">
        <f>IF('様式C_研究分担医師等'!M25="","",'様式C_研究分担医師等'!M25)</f>
      </c>
      <c r="M26" s="596"/>
      <c r="N26" s="596"/>
      <c r="O26" s="596"/>
    </row>
    <row r="27" spans="3:15" ht="36" customHeight="1">
      <c r="C27" s="436"/>
      <c r="D27" s="437"/>
      <c r="E27" s="437"/>
      <c r="F27" s="670"/>
      <c r="G27" s="585"/>
      <c r="H27" s="585"/>
      <c r="I27" s="677"/>
      <c r="J27" s="678"/>
      <c r="K27" s="679"/>
      <c r="L27" s="615"/>
      <c r="M27" s="597"/>
      <c r="N27" s="597"/>
      <c r="O27" s="597"/>
    </row>
    <row r="28" spans="3:15" ht="36" customHeight="1">
      <c r="C28" s="665"/>
      <c r="D28" s="666"/>
      <c r="E28" s="666"/>
      <c r="F28" s="671"/>
      <c r="G28" s="586"/>
      <c r="H28" s="586"/>
      <c r="I28" s="680"/>
      <c r="J28" s="681"/>
      <c r="K28" s="682"/>
      <c r="L28" s="616"/>
      <c r="M28" s="598"/>
      <c r="N28" s="598"/>
      <c r="O28" s="598"/>
    </row>
    <row r="29" spans="3:15" ht="97.5" customHeight="1">
      <c r="C29" s="434" t="s">
        <v>185</v>
      </c>
      <c r="D29" s="407"/>
      <c r="E29" s="664"/>
      <c r="F29" s="257" t="s">
        <v>64</v>
      </c>
      <c r="G29" s="113">
        <f>IF('様式C_研究分担医師等'!F27="","",'様式C_研究分担医師等'!F27)</f>
      </c>
      <c r="H29" s="113">
        <f>IF('様式C_研究分担医師等'!I27="","",'様式C_研究分担医師等'!I27)</f>
      </c>
      <c r="I29" s="661">
        <f>IF('様式C_研究分担医師等'!L27="","",'様式C_研究分担医師等'!L27)</f>
      </c>
      <c r="J29" s="662">
        <f>IF('様式C_研究分担医師等'!K27="","",'様式C_研究分担医師等'!K27)</f>
      </c>
      <c r="K29" s="663">
        <f>IF('様式C_研究分担医師等'!L27="","",'様式C_研究分担医師等'!L27)</f>
      </c>
      <c r="L29" s="206">
        <f>IF('様式C_研究分担医師等'!M27="","",'様式C_研究分担医師等'!M27)</f>
      </c>
      <c r="M29" s="99"/>
      <c r="N29" s="99"/>
      <c r="O29" s="98"/>
    </row>
    <row r="30" spans="3:15" ht="97.5" customHeight="1">
      <c r="C30" s="665"/>
      <c r="D30" s="666"/>
      <c r="E30" s="667"/>
      <c r="F30" s="257" t="s">
        <v>65</v>
      </c>
      <c r="G30" s="114">
        <f>IF('様式C_研究分担医師等'!F29="","",'様式C_研究分担医師等'!F29)</f>
      </c>
      <c r="H30" s="114">
        <f>IF('様式C_研究分担医師等'!I29="","",'様式C_研究分担医師等'!I29)</f>
      </c>
      <c r="I30" s="661">
        <f>IF('様式C_研究分担医師等'!L29="","",'様式C_研究分担医師等'!L29)</f>
      </c>
      <c r="J30" s="662">
        <f>IF('様式C_研究分担医師等'!K29="","",'様式C_研究分担医師等'!K29)</f>
      </c>
      <c r="K30" s="663">
        <f>IF('様式C_研究分担医師等'!L29="","",'様式C_研究分担医師等'!L29)</f>
      </c>
      <c r="L30" s="206">
        <f>IF('様式C_研究分担医師等'!M29="","",'様式C_研究分担医師等'!M29)</f>
      </c>
      <c r="M30" s="99"/>
      <c r="N30" s="99"/>
      <c r="O30" s="98"/>
    </row>
    <row r="31" spans="3:15" ht="97.5" customHeight="1">
      <c r="C31" s="434" t="s">
        <v>184</v>
      </c>
      <c r="D31" s="407"/>
      <c r="E31" s="664"/>
      <c r="F31" s="257" t="s">
        <v>64</v>
      </c>
      <c r="G31" s="113">
        <f>IF('様式C_研究分担医師等'!F31="","",'様式C_研究分担医師等'!F31)</f>
      </c>
      <c r="H31" s="113">
        <f>IF('様式C_研究分担医師等'!I31="","",'様式C_研究分担医師等'!I31)</f>
      </c>
      <c r="I31" s="661">
        <f>IF('様式C_研究分担医師等'!L31="","",'様式C_研究分担医師等'!L31)</f>
      </c>
      <c r="J31" s="662">
        <f>IF('様式C_研究分担医師等'!K31="","",'様式C_研究分担医師等'!K31)</f>
      </c>
      <c r="K31" s="663">
        <f>IF('様式C_研究分担医師等'!L31="","",'様式C_研究分担医師等'!L31)</f>
      </c>
      <c r="L31" s="206">
        <f>IF('様式C_研究分担医師等'!M31="","",'様式C_研究分担医師等'!M31)</f>
      </c>
      <c r="M31" s="99"/>
      <c r="N31" s="99"/>
      <c r="O31" s="98"/>
    </row>
    <row r="32" spans="3:15" ht="97.5" customHeight="1">
      <c r="C32" s="665"/>
      <c r="D32" s="666"/>
      <c r="E32" s="667"/>
      <c r="F32" s="257" t="s">
        <v>65</v>
      </c>
      <c r="G32" s="114">
        <f>IF('様式C_研究分担医師等'!F33="","",'様式C_研究分担医師等'!F33)</f>
      </c>
      <c r="H32" s="114">
        <f>IF('様式C_研究分担医師等'!I33="","",'様式C_研究分担医師等'!I33)</f>
      </c>
      <c r="I32" s="661">
        <f>IF(G32="はい",VLOOKUP("基準1",基準選択肢C,2,FALSE),IF(H32="はい",VLOOKUP("基準1",基準選択肢C,2,FALSE),""))</f>
      </c>
      <c r="J32" s="662"/>
      <c r="K32" s="663"/>
      <c r="L32" s="206">
        <f>IF(G32="はい","基準1",IF(H32="はい","基準1",""))</f>
      </c>
      <c r="M32" s="99"/>
      <c r="N32" s="99"/>
      <c r="O32" s="98"/>
    </row>
    <row r="33" spans="3:15" ht="97.5" customHeight="1">
      <c r="C33" s="395" t="s">
        <v>186</v>
      </c>
      <c r="D33" s="396"/>
      <c r="E33" s="397"/>
      <c r="F33" s="257" t="s">
        <v>64</v>
      </c>
      <c r="G33" s="115">
        <f>IF('様式C_研究分担医師等'!F35="","",'様式C_研究分担医師等'!F35)</f>
      </c>
      <c r="H33" s="115">
        <f>IF('様式C_研究分担医師等'!I35="","",'様式C_研究分担医師等'!I35)</f>
      </c>
      <c r="I33" s="661">
        <f>IF('様式C_研究分担医師等'!L35="","",'様式C_研究分担医師等'!L35)</f>
      </c>
      <c r="J33" s="662">
        <f>IF('様式C_研究分担医師等'!K35="","",'様式C_研究分担医師等'!K35)</f>
      </c>
      <c r="K33" s="663">
        <f>IF('様式C_研究分担医師等'!L35="","",'様式C_研究分担医師等'!L35)</f>
      </c>
      <c r="L33" s="206">
        <f>IF('様式C_研究分担医師等'!M35="","",'様式C_研究分担医師等'!M35)</f>
      </c>
      <c r="M33" s="99"/>
      <c r="N33" s="214"/>
      <c r="O33" s="214"/>
    </row>
    <row r="34" spans="3:15" ht="97.5" customHeight="1">
      <c r="C34" s="401"/>
      <c r="D34" s="402"/>
      <c r="E34" s="403"/>
      <c r="F34" s="257" t="s">
        <v>65</v>
      </c>
      <c r="G34" s="115">
        <f>IF('様式C_研究分担医師等'!F36="","",'様式C_研究分担医師等'!F36)</f>
      </c>
      <c r="H34" s="115">
        <f>IF('様式C_研究分担医師等'!I36="","",'様式C_研究分担医師等'!I36)</f>
      </c>
      <c r="I34" s="661">
        <f>IF('様式C_研究分担医師等'!L36="","",'様式C_研究分担医師等'!L36)</f>
      </c>
      <c r="J34" s="662">
        <f>IF('様式C_研究分担医師等'!K36="","",'様式C_研究分担医師等'!K36)</f>
      </c>
      <c r="K34" s="663">
        <f>IF('様式C_研究分担医師等'!L36="","",'様式C_研究分担医師等'!L36)</f>
      </c>
      <c r="L34" s="206">
        <f>IF('様式C_研究分担医師等'!M36="","",'様式C_研究分担医師等'!M36)</f>
      </c>
      <c r="M34" s="99"/>
      <c r="N34" s="214"/>
      <c r="O34" s="214"/>
    </row>
    <row r="35" spans="3:15" ht="97.5" customHeight="1">
      <c r="C35" s="389" t="s">
        <v>176</v>
      </c>
      <c r="D35" s="396"/>
      <c r="E35" s="397"/>
      <c r="F35" s="257" t="s">
        <v>64</v>
      </c>
      <c r="G35" s="115">
        <f>IF('様式C_研究分担医師等'!F37="","",'様式C_研究分担医師等'!F37)</f>
      </c>
      <c r="H35" s="115">
        <f>IF('様式C_研究分担医師等'!I37="","",'様式C_研究分担医師等'!I37)</f>
      </c>
      <c r="I35" s="661">
        <f>IF('様式C_研究分担医師等'!L37="","",'様式C_研究分担医師等'!L37)</f>
      </c>
      <c r="J35" s="662">
        <f>IF('様式C_研究分担医師等'!K37="","",'様式C_研究分担医師等'!K37)</f>
      </c>
      <c r="K35" s="663">
        <f>IF('様式C_研究分担医師等'!L37="","",'様式C_研究分担医師等'!L37)</f>
      </c>
      <c r="L35" s="206">
        <f>IF('様式C_研究分担医師等'!M37="","",'様式C_研究分担医師等'!M37)</f>
      </c>
      <c r="M35" s="99"/>
      <c r="N35" s="214"/>
      <c r="O35" s="214"/>
    </row>
    <row r="36" spans="3:15" ht="97.5" customHeight="1">
      <c r="C36" s="401"/>
      <c r="D36" s="402"/>
      <c r="E36" s="403"/>
      <c r="F36" s="257" t="s">
        <v>65</v>
      </c>
      <c r="G36" s="115">
        <f>IF('様式C_研究分担医師等'!F38="","",'様式C_研究分担医師等'!F38)</f>
      </c>
      <c r="H36" s="115">
        <f>IF('様式C_研究分担医師等'!I38="","",'様式C_研究分担医師等'!I38)</f>
      </c>
      <c r="I36" s="661">
        <f>IF('様式C_研究分担医師等'!L38="","",'様式C_研究分担医師等'!L38)</f>
      </c>
      <c r="J36" s="662">
        <f>IF('様式C_研究分担医師等'!K38="","",'様式C_研究分担医師等'!K38)</f>
      </c>
      <c r="K36" s="663">
        <f>IF('様式C_研究分担医師等'!L38="","",'様式C_研究分担医師等'!L38)</f>
      </c>
      <c r="L36" s="206">
        <f>IF('様式C_研究分担医師等'!M38="","",'様式C_研究分担医師等'!M38)</f>
      </c>
      <c r="M36" s="99"/>
      <c r="N36" s="214"/>
      <c r="O36" s="214"/>
    </row>
    <row r="37" spans="3:15" ht="97.5" customHeight="1">
      <c r="C37" s="434" t="s">
        <v>187</v>
      </c>
      <c r="D37" s="407"/>
      <c r="E37" s="664"/>
      <c r="F37" s="257" t="s">
        <v>64</v>
      </c>
      <c r="G37" s="116">
        <f>IF('様式C_研究分担医師等'!F39="","",'様式C_研究分担医師等'!F39)</f>
      </c>
      <c r="H37" s="116">
        <f>IF('様式C_研究分担医師等'!I39="","",'様式C_研究分担医師等'!I39)</f>
      </c>
      <c r="I37" s="661">
        <f>IF('様式C_研究分担医師等'!L39="","",'様式C_研究分担医師等'!L39)</f>
      </c>
      <c r="J37" s="662">
        <f>IF('様式C_研究分担医師等'!K39="","",'様式C_研究分担医師等'!K39)</f>
      </c>
      <c r="K37" s="663">
        <f>IF('様式C_研究分担医師等'!L39="","",'様式C_研究分担医師等'!L39)</f>
      </c>
      <c r="L37" s="206">
        <f>IF('様式C_研究分担医師等'!M39="","",'様式C_研究分担医師等'!M39)</f>
      </c>
      <c r="M37" s="99"/>
      <c r="N37" s="214"/>
      <c r="O37" s="214"/>
    </row>
    <row r="38" spans="3:15" ht="97.5" customHeight="1">
      <c r="C38" s="672"/>
      <c r="D38" s="673"/>
      <c r="E38" s="671"/>
      <c r="F38" s="257" t="s">
        <v>65</v>
      </c>
      <c r="G38" s="116">
        <f>IF('様式C_研究分担医師等'!F40="","",'様式C_研究分担医師等'!F40)</f>
      </c>
      <c r="H38" s="116">
        <f>IF('様式C_研究分担医師等'!I40="","",'様式C_研究分担医師等'!I40)</f>
      </c>
      <c r="I38" s="661">
        <f>IF('様式C_研究分担医師等'!L40="","",'様式C_研究分担医師等'!L40)</f>
      </c>
      <c r="J38" s="662">
        <f>IF('様式C_研究分担医師等'!K40="","",'様式C_研究分担医師等'!K40)</f>
      </c>
      <c r="K38" s="663">
        <f>IF('様式C_研究分担医師等'!L40="","",'様式C_研究分担医師等'!L40)</f>
      </c>
      <c r="L38" s="206">
        <f>IF('様式C_研究分担医師等'!M40="","",'様式C_研究分担医師等'!M40)</f>
      </c>
      <c r="M38" s="99"/>
      <c r="N38" s="99"/>
      <c r="O38" s="99"/>
    </row>
    <row r="40" spans="5:15" ht="31.5" customHeight="1">
      <c r="E40" s="256" t="s">
        <v>153</v>
      </c>
      <c r="F40" s="102" t="s">
        <v>79</v>
      </c>
      <c r="G40" s="695">
        <f>IF(G15="","",G15)</f>
      </c>
      <c r="H40" s="696"/>
      <c r="I40" s="696"/>
      <c r="J40" s="696"/>
      <c r="K40" s="696"/>
      <c r="L40" s="696"/>
      <c r="M40" s="696"/>
      <c r="N40" s="696"/>
      <c r="O40" s="697"/>
    </row>
    <row r="41" spans="5:15" ht="10.5" customHeight="1">
      <c r="E41" s="103"/>
      <c r="F41" s="103"/>
      <c r="H41" s="67"/>
      <c r="N41" s="61"/>
      <c r="O41" s="61"/>
    </row>
    <row r="42" spans="3:15" ht="21" customHeight="1">
      <c r="C42" s="421" t="s">
        <v>3</v>
      </c>
      <c r="D42" s="698"/>
      <c r="E42" s="698"/>
      <c r="F42" s="699"/>
      <c r="G42" s="255" t="s">
        <v>25</v>
      </c>
      <c r="H42" s="255" t="s">
        <v>26</v>
      </c>
      <c r="I42" s="683" t="s">
        <v>46</v>
      </c>
      <c r="J42" s="685"/>
      <c r="K42" s="685"/>
      <c r="L42" s="497"/>
      <c r="M42" s="692" t="s">
        <v>28</v>
      </c>
      <c r="N42" s="692" t="s">
        <v>45</v>
      </c>
      <c r="O42" s="570" t="s">
        <v>179</v>
      </c>
    </row>
    <row r="43" spans="3:15" ht="21" customHeight="1">
      <c r="C43" s="700"/>
      <c r="D43" s="701"/>
      <c r="E43" s="701"/>
      <c r="F43" s="702"/>
      <c r="G43" s="683" t="s">
        <v>13</v>
      </c>
      <c r="H43" s="683" t="s">
        <v>13</v>
      </c>
      <c r="I43" s="686"/>
      <c r="J43" s="687"/>
      <c r="K43" s="688"/>
      <c r="L43" s="500"/>
      <c r="M43" s="706"/>
      <c r="N43" s="693"/>
      <c r="O43" s="576"/>
    </row>
    <row r="44" spans="3:15" ht="29.25" customHeight="1">
      <c r="C44" s="703"/>
      <c r="D44" s="704"/>
      <c r="E44" s="704"/>
      <c r="F44" s="705"/>
      <c r="G44" s="684"/>
      <c r="H44" s="684"/>
      <c r="I44" s="689"/>
      <c r="J44" s="690"/>
      <c r="K44" s="690"/>
      <c r="L44" s="503"/>
      <c r="M44" s="707"/>
      <c r="N44" s="694"/>
      <c r="O44" s="577"/>
    </row>
    <row r="45" spans="3:15" ht="33.75" customHeight="1">
      <c r="C45" s="434" t="s">
        <v>180</v>
      </c>
      <c r="D45" s="407"/>
      <c r="E45" s="408"/>
      <c r="F45" s="669"/>
      <c r="G45" s="584">
        <f>IF('様式C_研究分担医師等'!F47="","",'様式C_研究分担医師等'!F47)</f>
      </c>
      <c r="H45" s="584">
        <f>IF('様式C_研究分担医師等'!I47="","",'様式C_研究分担医師等'!I47)</f>
      </c>
      <c r="I45" s="674">
        <f>IF('様式C_研究分担医師等'!L47="","",'様式C_研究分担医師等'!L47)</f>
      </c>
      <c r="J45" s="675">
        <f>IF('様式C_研究分担医師等'!K47="","",'様式C_研究分担医師等'!K47)</f>
      </c>
      <c r="K45" s="676">
        <f>IF('様式C_研究分担医師等'!L47="","",'様式C_研究分担医師等'!L47)</f>
      </c>
      <c r="L45" s="691">
        <f>IF('様式C_研究分担医師等'!M47="","",'様式C_研究分担医師等'!M47)</f>
      </c>
      <c r="M45" s="596"/>
      <c r="N45" s="596"/>
      <c r="O45" s="596"/>
    </row>
    <row r="46" spans="3:15" ht="33.75" customHeight="1">
      <c r="C46" s="436"/>
      <c r="D46" s="437"/>
      <c r="E46" s="437"/>
      <c r="F46" s="670"/>
      <c r="G46" s="585"/>
      <c r="H46" s="585"/>
      <c r="I46" s="677"/>
      <c r="J46" s="678"/>
      <c r="K46" s="679"/>
      <c r="L46" s="615"/>
      <c r="M46" s="597"/>
      <c r="N46" s="604"/>
      <c r="O46" s="604"/>
    </row>
    <row r="47" spans="3:15" ht="33.75" customHeight="1">
      <c r="C47" s="665"/>
      <c r="D47" s="666"/>
      <c r="E47" s="666"/>
      <c r="F47" s="671"/>
      <c r="G47" s="586"/>
      <c r="H47" s="586"/>
      <c r="I47" s="680"/>
      <c r="J47" s="681"/>
      <c r="K47" s="682"/>
      <c r="L47" s="616"/>
      <c r="M47" s="598"/>
      <c r="N47" s="605"/>
      <c r="O47" s="605"/>
    </row>
    <row r="48" spans="3:15" ht="97.5" customHeight="1">
      <c r="C48" s="434" t="s">
        <v>185</v>
      </c>
      <c r="D48" s="407"/>
      <c r="E48" s="664"/>
      <c r="F48" s="257" t="s">
        <v>64</v>
      </c>
      <c r="G48" s="113">
        <f>IF('様式C_研究分担医師等'!F49="","",'様式C_研究分担医師等'!F49)</f>
      </c>
      <c r="H48" s="113">
        <f>IF('様式C_研究分担医師等'!I49="","",'様式C_研究分担医師等'!I49)</f>
      </c>
      <c r="I48" s="661">
        <f>IF('様式C_研究分担医師等'!L49="","",'様式C_研究分担医師等'!L49)</f>
      </c>
      <c r="J48" s="662">
        <f>IF('様式C_研究分担医師等'!K49="","",'様式C_研究分担医師等'!K49)</f>
      </c>
      <c r="K48" s="663">
        <f>IF('様式C_研究分担医師等'!L49="","",'様式C_研究分担医師等'!L49)</f>
      </c>
      <c r="L48" s="206">
        <f>IF('様式C_研究分担医師等'!M49="","",'様式C_研究分担医師等'!M49)</f>
      </c>
      <c r="M48" s="99"/>
      <c r="N48" s="99"/>
      <c r="O48" s="98"/>
    </row>
    <row r="49" spans="3:15" ht="97.5" customHeight="1">
      <c r="C49" s="665"/>
      <c r="D49" s="666"/>
      <c r="E49" s="667"/>
      <c r="F49" s="257" t="s">
        <v>65</v>
      </c>
      <c r="G49" s="114">
        <f>IF('様式C_研究分担医師等'!F51="","",'様式C_研究分担医師等'!F51)</f>
      </c>
      <c r="H49" s="114">
        <f>IF('様式C_研究分担医師等'!I51="","",'様式C_研究分担医師等'!I51)</f>
      </c>
      <c r="I49" s="661">
        <f>IF('様式C_研究分担医師等'!L51="","",'様式C_研究分担医師等'!L51)</f>
      </c>
      <c r="J49" s="662">
        <f>IF('様式C_研究分担医師等'!K51="","",'様式C_研究分担医師等'!K51)</f>
      </c>
      <c r="K49" s="663">
        <f>IF('様式C_研究分担医師等'!L51="","",'様式C_研究分担医師等'!L51)</f>
      </c>
      <c r="L49" s="206">
        <f>IF('様式C_研究分担医師等'!M51="","",'様式C_研究分担医師等'!M51)</f>
      </c>
      <c r="M49" s="99"/>
      <c r="N49" s="99"/>
      <c r="O49" s="98"/>
    </row>
    <row r="50" spans="3:15" ht="97.5" customHeight="1">
      <c r="C50" s="434" t="s">
        <v>184</v>
      </c>
      <c r="D50" s="407"/>
      <c r="E50" s="664"/>
      <c r="F50" s="257" t="s">
        <v>64</v>
      </c>
      <c r="G50" s="113">
        <f>IF('様式C_研究分担医師等'!F53="","",'様式C_研究分担医師等'!F53)</f>
      </c>
      <c r="H50" s="113">
        <f>IF('様式C_研究分担医師等'!I53="","",'様式C_研究分担医師等'!I53)</f>
      </c>
      <c r="I50" s="661">
        <f>IF('様式C_研究分担医師等'!L53="","",'様式C_研究分担医師等'!L53)</f>
      </c>
      <c r="J50" s="662">
        <f>IF('様式C_研究分担医師等'!K53="","",'様式C_研究分担医師等'!K53)</f>
      </c>
      <c r="K50" s="663">
        <f>IF('様式C_研究分担医師等'!L53="","",'様式C_研究分担医師等'!L53)</f>
      </c>
      <c r="L50" s="206">
        <f>IF('様式C_研究分担医師等'!M53="","",'様式C_研究分担医師等'!M53)</f>
      </c>
      <c r="M50" s="99"/>
      <c r="N50" s="99"/>
      <c r="O50" s="98"/>
    </row>
    <row r="51" spans="3:15" ht="97.5" customHeight="1">
      <c r="C51" s="665"/>
      <c r="D51" s="666"/>
      <c r="E51" s="667"/>
      <c r="F51" s="257" t="s">
        <v>65</v>
      </c>
      <c r="G51" s="114">
        <f>IF('様式C_研究分担医師等'!F55="","",'様式C_研究分担医師等'!F55)</f>
      </c>
      <c r="H51" s="114">
        <f>IF('様式C_研究分担医師等'!I55="","",'様式C_研究分担医師等'!I55)</f>
      </c>
      <c r="I51" s="661">
        <f>IF('様式C_研究分担医師等'!L55="","",'様式C_研究分担医師等'!L55)</f>
      </c>
      <c r="J51" s="662">
        <f>IF('様式C_研究分担医師等'!K55="","",'様式C_研究分担医師等'!K55)</f>
      </c>
      <c r="K51" s="663">
        <f>IF('様式C_研究分担医師等'!L55="","",'様式C_研究分担医師等'!L55)</f>
      </c>
      <c r="L51" s="206">
        <f>IF('様式C_研究分担医師等'!M55="","",'様式C_研究分担医師等'!M55)</f>
      </c>
      <c r="M51" s="99"/>
      <c r="N51" s="99"/>
      <c r="O51" s="98"/>
    </row>
    <row r="52" spans="3:15" ht="97.5" customHeight="1">
      <c r="C52" s="395" t="s">
        <v>186</v>
      </c>
      <c r="D52" s="396"/>
      <c r="E52" s="397"/>
      <c r="F52" s="257" t="s">
        <v>64</v>
      </c>
      <c r="G52" s="115">
        <f>IF('様式C_研究分担医師等'!F57="","",'様式C_研究分担医師等'!F57)</f>
      </c>
      <c r="H52" s="115">
        <f>IF('様式C_研究分担医師等'!I57="","",'様式C_研究分担医師等'!I57)</f>
      </c>
      <c r="I52" s="661">
        <f>IF('様式C_研究分担医師等'!L57="","",'様式C_研究分担医師等'!L57)</f>
      </c>
      <c r="J52" s="662">
        <f>IF('様式C_研究分担医師等'!K57="","",'様式C_研究分担医師等'!K57)</f>
      </c>
      <c r="K52" s="663">
        <f>IF('様式C_研究分担医師等'!L57="","",'様式C_研究分担医師等'!L57)</f>
      </c>
      <c r="L52" s="206">
        <f>IF('様式C_研究分担医師等'!M57="","",'様式C_研究分担医師等'!M57)</f>
      </c>
      <c r="M52" s="99"/>
      <c r="N52" s="100"/>
      <c r="O52" s="100"/>
    </row>
    <row r="53" spans="3:15" ht="97.5" customHeight="1">
      <c r="C53" s="401"/>
      <c r="D53" s="402"/>
      <c r="E53" s="403"/>
      <c r="F53" s="257" t="s">
        <v>65</v>
      </c>
      <c r="G53" s="115">
        <f>IF('様式C_研究分担医師等'!F58="","",'様式C_研究分担医師等'!F58)</f>
      </c>
      <c r="H53" s="115">
        <f>IF('様式C_研究分担医師等'!I58="","",'様式C_研究分担医師等'!I58)</f>
      </c>
      <c r="I53" s="661">
        <f>IF('様式C_研究分担医師等'!L58="","",'様式C_研究分担医師等'!L58)</f>
      </c>
      <c r="J53" s="662">
        <f>IF('様式C_研究分担医師等'!K58="","",'様式C_研究分担医師等'!K58)</f>
      </c>
      <c r="K53" s="663">
        <f>IF('様式C_研究分担医師等'!L58="","",'様式C_研究分担医師等'!L58)</f>
      </c>
      <c r="L53" s="206">
        <f>IF('様式C_研究分担医師等'!M58="","",'様式C_研究分担医師等'!M58)</f>
      </c>
      <c r="M53" s="99"/>
      <c r="N53" s="100"/>
      <c r="O53" s="100"/>
    </row>
    <row r="54" spans="3:15" ht="97.5" customHeight="1">
      <c r="C54" s="389" t="s">
        <v>176</v>
      </c>
      <c r="D54" s="396"/>
      <c r="E54" s="397"/>
      <c r="F54" s="257" t="s">
        <v>64</v>
      </c>
      <c r="G54" s="115">
        <f>IF('様式C_研究分担医師等'!F59="","",'様式C_研究分担医師等'!F59)</f>
      </c>
      <c r="H54" s="115">
        <f>IF('様式C_研究分担医師等'!I59="","",'様式C_研究分担医師等'!I59)</f>
      </c>
      <c r="I54" s="661">
        <f>IF('様式C_研究分担医師等'!L59="","",'様式C_研究分担医師等'!L59)</f>
      </c>
      <c r="J54" s="662">
        <f>IF('様式C_研究分担医師等'!K59="","",'様式C_研究分担医師等'!K59)</f>
      </c>
      <c r="K54" s="663">
        <f>IF('様式C_研究分担医師等'!L59="","",'様式C_研究分担医師等'!L59)</f>
      </c>
      <c r="L54" s="206">
        <f>IF('様式C_研究分担医師等'!M59="","",'様式C_研究分担医師等'!M59)</f>
      </c>
      <c r="M54" s="99"/>
      <c r="N54" s="100"/>
      <c r="O54" s="100"/>
    </row>
    <row r="55" spans="3:15" ht="97.5" customHeight="1">
      <c r="C55" s="401"/>
      <c r="D55" s="402"/>
      <c r="E55" s="403"/>
      <c r="F55" s="257" t="s">
        <v>65</v>
      </c>
      <c r="G55" s="115">
        <f>IF('様式C_研究分担医師等'!F60="","",'様式C_研究分担医師等'!F60)</f>
      </c>
      <c r="H55" s="115">
        <f>IF('様式C_研究分担医師等'!I60="","",'様式C_研究分担医師等'!I60)</f>
      </c>
      <c r="I55" s="708">
        <f>IF('様式C_研究分担医師等'!L60="","",'様式C_研究分担医師等'!L60)</f>
      </c>
      <c r="J55" s="709">
        <f>IF('様式C_研究分担医師等'!K60="","",'様式C_研究分担医師等'!K60)</f>
      </c>
      <c r="K55" s="710">
        <f>IF('様式C_研究分担医師等'!L60="","",'様式C_研究分担医師等'!L60)</f>
      </c>
      <c r="L55" s="293">
        <f>IF('様式C_研究分担医師等'!M60="","",'様式C_研究分担医師等'!M60)</f>
      </c>
      <c r="M55" s="99"/>
      <c r="N55" s="100"/>
      <c r="O55" s="100"/>
    </row>
    <row r="56" spans="3:15" ht="97.5" customHeight="1">
      <c r="C56" s="434" t="s">
        <v>187</v>
      </c>
      <c r="D56" s="407"/>
      <c r="E56" s="664"/>
      <c r="F56" s="257" t="s">
        <v>64</v>
      </c>
      <c r="G56" s="116">
        <f>IF('様式C_研究分担医師等'!F61="","",'様式C_研究分担医師等'!F61)</f>
      </c>
      <c r="H56" s="116">
        <f>IF('様式C_研究分担医師等'!I61="","",'様式C_研究分担医師等'!I61)</f>
      </c>
      <c r="I56" s="661">
        <f>IF('様式C_研究分担医師等'!L61="","",'様式C_研究分担医師等'!L61)</f>
      </c>
      <c r="J56" s="662">
        <f>IF('様式C_研究分担医師等'!K61="","",'様式C_研究分担医師等'!K61)</f>
      </c>
      <c r="K56" s="663">
        <f>IF('様式C_研究分担医師等'!L61="","",'様式C_研究分担医師等'!L61)</f>
      </c>
      <c r="L56" s="206">
        <f>IF('様式C_研究分担医師等'!M61="","",'様式C_研究分担医師等'!M61)</f>
      </c>
      <c r="M56" s="99"/>
      <c r="N56" s="100"/>
      <c r="O56" s="100"/>
    </row>
    <row r="57" spans="3:15" ht="97.5" customHeight="1">
      <c r="C57" s="672"/>
      <c r="D57" s="673"/>
      <c r="E57" s="671"/>
      <c r="F57" s="257" t="s">
        <v>65</v>
      </c>
      <c r="G57" s="116">
        <f>IF('様式C_研究分担医師等'!F62="","",'様式C_研究分担医師等'!F62)</f>
      </c>
      <c r="H57" s="116">
        <f>IF('様式C_研究分担医師等'!I62="","",'様式C_研究分担医師等'!I62)</f>
      </c>
      <c r="I57" s="661">
        <f>IF('様式C_研究分担医師等'!L62="","",'様式C_研究分担医師等'!L62)</f>
      </c>
      <c r="J57" s="662">
        <f>IF('様式C_研究分担医師等'!K62="","",'様式C_研究分担医師等'!K62)</f>
      </c>
      <c r="K57" s="663">
        <f>IF('様式C_研究分担医師等'!L62="","",'様式C_研究分担医師等'!L62)</f>
      </c>
      <c r="L57" s="206">
        <f>IF('様式C_研究分担医師等'!M62="","",'様式C_研究分担医師等'!M62)</f>
      </c>
      <c r="M57" s="99"/>
      <c r="N57" s="99"/>
      <c r="O57" s="99"/>
    </row>
    <row r="59" spans="5:15" ht="31.5" customHeight="1">
      <c r="E59" s="256" t="s">
        <v>153</v>
      </c>
      <c r="F59" s="102" t="s">
        <v>88</v>
      </c>
      <c r="G59" s="695">
        <f>IF(G16="","",G16)</f>
      </c>
      <c r="H59" s="696"/>
      <c r="I59" s="696"/>
      <c r="J59" s="696"/>
      <c r="K59" s="696"/>
      <c r="L59" s="696"/>
      <c r="M59" s="696"/>
      <c r="N59" s="696"/>
      <c r="O59" s="697"/>
    </row>
    <row r="60" spans="5:15" ht="10.5" customHeight="1">
      <c r="E60" s="103"/>
      <c r="F60" s="103"/>
      <c r="H60" s="67"/>
      <c r="N60" s="61"/>
      <c r="O60" s="61"/>
    </row>
    <row r="61" spans="3:15" ht="21" customHeight="1">
      <c r="C61" s="421" t="s">
        <v>3</v>
      </c>
      <c r="D61" s="698"/>
      <c r="E61" s="698"/>
      <c r="F61" s="699"/>
      <c r="G61" s="255" t="s">
        <v>25</v>
      </c>
      <c r="H61" s="255" t="s">
        <v>26</v>
      </c>
      <c r="I61" s="683" t="s">
        <v>46</v>
      </c>
      <c r="J61" s="685"/>
      <c r="K61" s="685"/>
      <c r="L61" s="497"/>
      <c r="M61" s="692" t="s">
        <v>28</v>
      </c>
      <c r="N61" s="692" t="s">
        <v>45</v>
      </c>
      <c r="O61" s="570" t="s">
        <v>179</v>
      </c>
    </row>
    <row r="62" spans="3:15" ht="21" customHeight="1">
      <c r="C62" s="700"/>
      <c r="D62" s="701"/>
      <c r="E62" s="701"/>
      <c r="F62" s="702"/>
      <c r="G62" s="683" t="s">
        <v>13</v>
      </c>
      <c r="H62" s="683" t="s">
        <v>13</v>
      </c>
      <c r="I62" s="686"/>
      <c r="J62" s="687"/>
      <c r="K62" s="688"/>
      <c r="L62" s="500"/>
      <c r="M62" s="706"/>
      <c r="N62" s="693"/>
      <c r="O62" s="576"/>
    </row>
    <row r="63" spans="3:15" ht="29.25" customHeight="1">
      <c r="C63" s="703"/>
      <c r="D63" s="704"/>
      <c r="E63" s="704"/>
      <c r="F63" s="705"/>
      <c r="G63" s="684"/>
      <c r="H63" s="684"/>
      <c r="I63" s="689"/>
      <c r="J63" s="690"/>
      <c r="K63" s="690"/>
      <c r="L63" s="503"/>
      <c r="M63" s="707"/>
      <c r="N63" s="694"/>
      <c r="O63" s="577"/>
    </row>
    <row r="64" spans="3:15" ht="33.75" customHeight="1">
      <c r="C64" s="434" t="s">
        <v>180</v>
      </c>
      <c r="D64" s="407"/>
      <c r="E64" s="408"/>
      <c r="F64" s="669"/>
      <c r="G64" s="584">
        <f>IF('様式C_研究分担医師等'!F69="","",'様式C_研究分担医師等'!F69)</f>
      </c>
      <c r="H64" s="584">
        <f>IF('様式C_研究分担医師等'!I69="","",'様式C_研究分担医師等'!I69)</f>
      </c>
      <c r="I64" s="674">
        <f>IF('様式C_研究分担医師等'!L69="","",'様式C_研究分担医師等'!L69)</f>
      </c>
      <c r="J64" s="675">
        <f>IF('様式C_研究分担医師等'!K69="","",'様式C_研究分担医師等'!K69)</f>
      </c>
      <c r="K64" s="676">
        <f>IF('様式C_研究分担医師等'!L69="","",'様式C_研究分担医師等'!L69)</f>
      </c>
      <c r="L64" s="691">
        <f>IF('様式C_研究分担医師等'!M69="","",'様式C_研究分担医師等'!M69)</f>
      </c>
      <c r="M64" s="596"/>
      <c r="N64" s="596"/>
      <c r="O64" s="596"/>
    </row>
    <row r="65" spans="3:15" ht="33.75" customHeight="1">
      <c r="C65" s="436"/>
      <c r="D65" s="437"/>
      <c r="E65" s="437"/>
      <c r="F65" s="670"/>
      <c r="G65" s="585"/>
      <c r="H65" s="585"/>
      <c r="I65" s="677"/>
      <c r="J65" s="678"/>
      <c r="K65" s="679"/>
      <c r="L65" s="615"/>
      <c r="M65" s="597"/>
      <c r="N65" s="604"/>
      <c r="O65" s="604"/>
    </row>
    <row r="66" spans="3:15" ht="33.75" customHeight="1">
      <c r="C66" s="665"/>
      <c r="D66" s="666"/>
      <c r="E66" s="666"/>
      <c r="F66" s="671"/>
      <c r="G66" s="586"/>
      <c r="H66" s="586"/>
      <c r="I66" s="680"/>
      <c r="J66" s="681"/>
      <c r="K66" s="682"/>
      <c r="L66" s="616"/>
      <c r="M66" s="598"/>
      <c r="N66" s="605"/>
      <c r="O66" s="605"/>
    </row>
    <row r="67" spans="3:15" ht="97.5" customHeight="1">
      <c r="C67" s="434" t="s">
        <v>185</v>
      </c>
      <c r="D67" s="407"/>
      <c r="E67" s="664"/>
      <c r="F67" s="257" t="s">
        <v>64</v>
      </c>
      <c r="G67" s="113">
        <f>IF('様式C_研究分担医師等'!F71="","",'様式C_研究分担医師等'!F71)</f>
      </c>
      <c r="H67" s="113">
        <f>IF('様式C_研究分担医師等'!I71="","",'様式C_研究分担医師等'!I71)</f>
      </c>
      <c r="I67" s="661">
        <f>IF('様式C_研究分担医師等'!L71="","",'様式C_研究分担医師等'!L71)</f>
      </c>
      <c r="J67" s="662">
        <f>IF('様式C_研究分担医師等'!K71="","",'様式C_研究分担医師等'!K71)</f>
      </c>
      <c r="K67" s="663">
        <f>IF('様式C_研究分担医師等'!L71="","",'様式C_研究分担医師等'!L71)</f>
      </c>
      <c r="L67" s="206">
        <f>IF('様式C_研究分担医師等'!M71="","",'様式C_研究分担医師等'!M71)</f>
      </c>
      <c r="M67" s="99"/>
      <c r="N67" s="99"/>
      <c r="O67" s="98"/>
    </row>
    <row r="68" spans="3:15" ht="97.5" customHeight="1">
      <c r="C68" s="665"/>
      <c r="D68" s="666"/>
      <c r="E68" s="667"/>
      <c r="F68" s="257" t="s">
        <v>65</v>
      </c>
      <c r="G68" s="114">
        <f>IF('様式C_研究分担医師等'!F73="","",'様式C_研究分担医師等'!F73)</f>
      </c>
      <c r="H68" s="114">
        <f>IF('様式C_研究分担医師等'!I73="","",'様式C_研究分担医師等'!I73)</f>
      </c>
      <c r="I68" s="661">
        <f>IF('様式C_研究分担医師等'!L73="","",'様式C_研究分担医師等'!L73)</f>
      </c>
      <c r="J68" s="662">
        <f>IF('様式C_研究分担医師等'!K73="","",'様式C_研究分担医師等'!K73)</f>
      </c>
      <c r="K68" s="663">
        <f>IF('様式C_研究分担医師等'!L73="","",'様式C_研究分担医師等'!L73)</f>
      </c>
      <c r="L68" s="206">
        <f>IF('様式C_研究分担医師等'!M73="","",'様式C_研究分担医師等'!M73)</f>
      </c>
      <c r="M68" s="99"/>
      <c r="N68" s="99"/>
      <c r="O68" s="98"/>
    </row>
    <row r="69" spans="3:15" ht="97.5" customHeight="1">
      <c r="C69" s="434" t="s">
        <v>184</v>
      </c>
      <c r="D69" s="407"/>
      <c r="E69" s="664"/>
      <c r="F69" s="257" t="s">
        <v>64</v>
      </c>
      <c r="G69" s="113">
        <f>IF('様式C_研究分担医師等'!F75="","",'様式C_研究分担医師等'!F75)</f>
      </c>
      <c r="H69" s="113">
        <f>IF('様式C_研究分担医師等'!I75="","",'様式C_研究分担医師等'!I75)</f>
      </c>
      <c r="I69" s="661">
        <f>IF('様式C_研究分担医師等'!L75="","",'様式C_研究分担医師等'!L75)</f>
      </c>
      <c r="J69" s="662">
        <f>IF('様式C_研究分担医師等'!K75="","",'様式C_研究分担医師等'!K75)</f>
      </c>
      <c r="K69" s="663">
        <f>IF('様式C_研究分担医師等'!L75="","",'様式C_研究分担医師等'!L75)</f>
      </c>
      <c r="L69" s="206">
        <f>IF('様式C_研究分担医師等'!M75="","",'様式C_研究分担医師等'!M75)</f>
      </c>
      <c r="M69" s="99"/>
      <c r="N69" s="99"/>
      <c r="O69" s="98"/>
    </row>
    <row r="70" spans="3:15" ht="97.5" customHeight="1">
      <c r="C70" s="665"/>
      <c r="D70" s="666"/>
      <c r="E70" s="667"/>
      <c r="F70" s="257" t="s">
        <v>65</v>
      </c>
      <c r="G70" s="114">
        <f>IF('様式C_研究分担医師等'!F77="","",'様式C_研究分担医師等'!F77)</f>
      </c>
      <c r="H70" s="114">
        <f>IF('様式C_研究分担医師等'!I77="","",'様式C_研究分担医師等'!I77)</f>
      </c>
      <c r="I70" s="661">
        <f>IF('様式C_研究分担医師等'!L77="","",'様式C_研究分担医師等'!L77)</f>
      </c>
      <c r="J70" s="662">
        <f>IF('様式C_研究分担医師等'!K77="","",'様式C_研究分担医師等'!K77)</f>
      </c>
      <c r="K70" s="663">
        <f>IF('様式C_研究分担医師等'!L77="","",'様式C_研究分担医師等'!L77)</f>
      </c>
      <c r="L70" s="206">
        <f>IF('様式C_研究分担医師等'!M77="","",'様式C_研究分担医師等'!M77)</f>
      </c>
      <c r="M70" s="99"/>
      <c r="N70" s="99"/>
      <c r="O70" s="98"/>
    </row>
    <row r="71" spans="3:15" ht="97.5" customHeight="1">
      <c r="C71" s="395" t="s">
        <v>186</v>
      </c>
      <c r="D71" s="396"/>
      <c r="E71" s="397"/>
      <c r="F71" s="257" t="s">
        <v>64</v>
      </c>
      <c r="G71" s="115">
        <f>IF('様式C_研究分担医師等'!F79="","",'様式C_研究分担医師等'!F79)</f>
      </c>
      <c r="H71" s="115">
        <f>IF('様式C_研究分担医師等'!I79="","",'様式C_研究分担医師等'!I79)</f>
      </c>
      <c r="I71" s="661">
        <f>IF('様式C_研究分担医師等'!L79="","",'様式C_研究分担医師等'!L79)</f>
      </c>
      <c r="J71" s="662">
        <f>IF('様式C_研究分担医師等'!K79="","",'様式C_研究分担医師等'!K79)</f>
      </c>
      <c r="K71" s="663">
        <f>IF('様式C_研究分担医師等'!L79="","",'様式C_研究分担医師等'!L79)</f>
      </c>
      <c r="L71" s="206">
        <f>IF('様式C_研究分担医師等'!M79="","",'様式C_研究分担医師等'!M79)</f>
      </c>
      <c r="M71" s="99"/>
      <c r="N71" s="100"/>
      <c r="O71" s="100"/>
    </row>
    <row r="72" spans="3:15" ht="97.5" customHeight="1">
      <c r="C72" s="401"/>
      <c r="D72" s="402"/>
      <c r="E72" s="403"/>
      <c r="F72" s="257" t="s">
        <v>65</v>
      </c>
      <c r="G72" s="115">
        <f>IF('様式C_研究分担医師等'!F80="","",'様式C_研究分担医師等'!F80)</f>
      </c>
      <c r="H72" s="115">
        <f>IF('様式C_研究分担医師等'!I80="","",'様式C_研究分担医師等'!I80)</f>
      </c>
      <c r="I72" s="661">
        <f>IF('様式C_研究分担医師等'!L80="","",'様式C_研究分担医師等'!L80)</f>
      </c>
      <c r="J72" s="662">
        <f>IF('様式C_研究分担医師等'!K80="","",'様式C_研究分担医師等'!K80)</f>
      </c>
      <c r="K72" s="663">
        <f>IF('様式C_研究分担医師等'!L80="","",'様式C_研究分担医師等'!L80)</f>
      </c>
      <c r="L72" s="206">
        <f>IF('様式C_研究分担医師等'!M80="","",'様式C_研究分担医師等'!M80)</f>
      </c>
      <c r="M72" s="99"/>
      <c r="N72" s="100"/>
      <c r="O72" s="100"/>
    </row>
    <row r="73" spans="3:15" ht="97.5" customHeight="1">
      <c r="C73" s="389" t="s">
        <v>176</v>
      </c>
      <c r="D73" s="396"/>
      <c r="E73" s="397"/>
      <c r="F73" s="257" t="s">
        <v>64</v>
      </c>
      <c r="G73" s="115">
        <f>IF('様式C_研究分担医師等'!F81="","",'様式C_研究分担医師等'!F81)</f>
      </c>
      <c r="H73" s="115">
        <f>IF('様式C_研究分担医師等'!I81="","",'様式C_研究分担医師等'!I81)</f>
      </c>
      <c r="I73" s="661">
        <f>IF('様式C_研究分担医師等'!L81="","",'様式C_研究分担医師等'!L81)</f>
      </c>
      <c r="J73" s="662">
        <f>IF('様式C_研究分担医師等'!K81="","",'様式C_研究分担医師等'!K81)</f>
      </c>
      <c r="K73" s="663">
        <f>IF('様式C_研究分担医師等'!L81="","",'様式C_研究分担医師等'!L81)</f>
      </c>
      <c r="L73" s="206">
        <f>IF('様式C_研究分担医師等'!M81="","",'様式C_研究分担医師等'!M81)</f>
      </c>
      <c r="M73" s="99"/>
      <c r="N73" s="100"/>
      <c r="O73" s="100"/>
    </row>
    <row r="74" spans="3:15" ht="97.5" customHeight="1">
      <c r="C74" s="401"/>
      <c r="D74" s="402"/>
      <c r="E74" s="403"/>
      <c r="F74" s="257" t="s">
        <v>65</v>
      </c>
      <c r="G74" s="115">
        <f>IF('様式C_研究分担医師等'!F82="","",'様式C_研究分担医師等'!F82)</f>
      </c>
      <c r="H74" s="115">
        <f>IF('様式C_研究分担医師等'!I82="","",'様式C_研究分担医師等'!I82)</f>
      </c>
      <c r="I74" s="661">
        <f>IF('様式C_研究分担医師等'!L82="","",'様式C_研究分担医師等'!L82)</f>
      </c>
      <c r="J74" s="662">
        <f>IF('様式C_研究分担医師等'!K82="","",'様式C_研究分担医師等'!K82)</f>
      </c>
      <c r="K74" s="663">
        <f>IF('様式C_研究分担医師等'!L82="","",'様式C_研究分担医師等'!L82)</f>
      </c>
      <c r="L74" s="206">
        <f>IF('様式C_研究分担医師等'!M82="","",'様式C_研究分担医師等'!M82)</f>
      </c>
      <c r="M74" s="99"/>
      <c r="N74" s="100"/>
      <c r="O74" s="100"/>
    </row>
    <row r="75" spans="3:15" ht="97.5" customHeight="1">
      <c r="C75" s="434" t="s">
        <v>187</v>
      </c>
      <c r="D75" s="407"/>
      <c r="E75" s="664"/>
      <c r="F75" s="257" t="s">
        <v>64</v>
      </c>
      <c r="G75" s="116">
        <f>IF('様式C_研究分担医師等'!F83="","",'様式C_研究分担医師等'!F83)</f>
      </c>
      <c r="H75" s="116">
        <f>IF('様式C_研究分担医師等'!I83="","",'様式C_研究分担医師等'!I83)</f>
      </c>
      <c r="I75" s="661">
        <f>IF('様式C_研究分担医師等'!L83="","",'様式C_研究分担医師等'!L83)</f>
      </c>
      <c r="J75" s="662">
        <f>IF('様式C_研究分担医師等'!K83="","",'様式C_研究分担医師等'!K83)</f>
      </c>
      <c r="K75" s="663">
        <f>IF('様式C_研究分担医師等'!L83="","",'様式C_研究分担医師等'!L83)</f>
      </c>
      <c r="L75" s="206">
        <f>IF('様式C_研究分担医師等'!M83="","",'様式C_研究分担医師等'!M83)</f>
      </c>
      <c r="M75" s="99"/>
      <c r="N75" s="100"/>
      <c r="O75" s="100"/>
    </row>
    <row r="76" spans="3:15" ht="97.5" customHeight="1">
      <c r="C76" s="672"/>
      <c r="D76" s="673"/>
      <c r="E76" s="671"/>
      <c r="F76" s="257" t="s">
        <v>65</v>
      </c>
      <c r="G76" s="116">
        <f>IF('様式C_研究分担医師等'!F84="","",'様式C_研究分担医師等'!F84)</f>
      </c>
      <c r="H76" s="116">
        <f>IF('様式C_研究分担医師等'!I84="","",'様式C_研究分担医師等'!I84)</f>
      </c>
      <c r="I76" s="661">
        <f>IF('様式C_研究分担医師等'!L84="","",'様式C_研究分担医師等'!L84)</f>
      </c>
      <c r="J76" s="662">
        <f>IF('様式C_研究分担医師等'!K84="","",'様式C_研究分担医師等'!K84)</f>
      </c>
      <c r="K76" s="663">
        <f>IF('様式C_研究分担医師等'!L84="","",'様式C_研究分担医師等'!L84)</f>
      </c>
      <c r="L76" s="206">
        <f>IF('様式C_研究分担医師等'!M84="","",'様式C_研究分担医師等'!M84)</f>
      </c>
      <c r="M76" s="99"/>
      <c r="N76" s="99"/>
      <c r="O76" s="99"/>
    </row>
    <row r="78" spans="5:15" ht="31.5" customHeight="1">
      <c r="E78" s="256" t="s">
        <v>153</v>
      </c>
      <c r="F78" s="102" t="s">
        <v>107</v>
      </c>
      <c r="G78" s="695">
        <f>IF(G17="","",G17)</f>
      </c>
      <c r="H78" s="696"/>
      <c r="I78" s="696"/>
      <c r="J78" s="696"/>
      <c r="K78" s="696"/>
      <c r="L78" s="696"/>
      <c r="M78" s="696"/>
      <c r="N78" s="696"/>
      <c r="O78" s="697"/>
    </row>
    <row r="79" spans="5:15" ht="10.5" customHeight="1">
      <c r="E79" s="103"/>
      <c r="F79" s="103"/>
      <c r="H79" s="67"/>
      <c r="N79" s="61"/>
      <c r="O79" s="61"/>
    </row>
    <row r="80" spans="3:15" ht="21" customHeight="1">
      <c r="C80" s="421" t="s">
        <v>3</v>
      </c>
      <c r="D80" s="698"/>
      <c r="E80" s="698"/>
      <c r="F80" s="699"/>
      <c r="G80" s="255" t="s">
        <v>25</v>
      </c>
      <c r="H80" s="255" t="s">
        <v>26</v>
      </c>
      <c r="I80" s="683" t="s">
        <v>46</v>
      </c>
      <c r="J80" s="685"/>
      <c r="K80" s="685"/>
      <c r="L80" s="497"/>
      <c r="M80" s="692" t="s">
        <v>28</v>
      </c>
      <c r="N80" s="692" t="s">
        <v>45</v>
      </c>
      <c r="O80" s="570" t="s">
        <v>179</v>
      </c>
    </row>
    <row r="81" spans="3:15" ht="21" customHeight="1">
      <c r="C81" s="700"/>
      <c r="D81" s="701"/>
      <c r="E81" s="701"/>
      <c r="F81" s="702"/>
      <c r="G81" s="683" t="s">
        <v>13</v>
      </c>
      <c r="H81" s="683" t="s">
        <v>13</v>
      </c>
      <c r="I81" s="686"/>
      <c r="J81" s="687"/>
      <c r="K81" s="688"/>
      <c r="L81" s="500"/>
      <c r="M81" s="706"/>
      <c r="N81" s="693"/>
      <c r="O81" s="576"/>
    </row>
    <row r="82" spans="3:15" ht="29.25" customHeight="1">
      <c r="C82" s="703"/>
      <c r="D82" s="704"/>
      <c r="E82" s="704"/>
      <c r="F82" s="705"/>
      <c r="G82" s="684"/>
      <c r="H82" s="684"/>
      <c r="I82" s="689"/>
      <c r="J82" s="690"/>
      <c r="K82" s="690"/>
      <c r="L82" s="503"/>
      <c r="M82" s="707"/>
      <c r="N82" s="694"/>
      <c r="O82" s="577"/>
    </row>
    <row r="83" spans="3:15" ht="33.75" customHeight="1">
      <c r="C83" s="434" t="s">
        <v>180</v>
      </c>
      <c r="D83" s="407"/>
      <c r="E83" s="408"/>
      <c r="F83" s="669"/>
      <c r="G83" s="584">
        <f>IF('様式C_研究分担医師等'!F91="","",'様式C_研究分担医師等'!F91)</f>
      </c>
      <c r="H83" s="584">
        <f>IF('様式C_研究分担医師等'!I91="","",'様式C_研究分担医師等'!I91)</f>
      </c>
      <c r="I83" s="674">
        <f>IF('様式C_研究分担医師等'!L91="","",'様式C_研究分担医師等'!L91)</f>
      </c>
      <c r="J83" s="675">
        <f>IF('様式C_研究分担医師等'!K91="","",'様式C_研究分担医師等'!K91)</f>
      </c>
      <c r="K83" s="676">
        <f>IF('様式C_研究分担医師等'!L91="","",'様式C_研究分担医師等'!L91)</f>
      </c>
      <c r="L83" s="691">
        <f>IF('様式C_研究分担医師等'!M91="","",'様式C_研究分担医師等'!M91)</f>
      </c>
      <c r="M83" s="596"/>
      <c r="N83" s="596"/>
      <c r="O83" s="596"/>
    </row>
    <row r="84" spans="3:15" ht="33.75" customHeight="1">
      <c r="C84" s="436"/>
      <c r="D84" s="437"/>
      <c r="E84" s="437"/>
      <c r="F84" s="670"/>
      <c r="G84" s="585"/>
      <c r="H84" s="585"/>
      <c r="I84" s="677"/>
      <c r="J84" s="678"/>
      <c r="K84" s="679"/>
      <c r="L84" s="615"/>
      <c r="M84" s="597"/>
      <c r="N84" s="604"/>
      <c r="O84" s="604"/>
    </row>
    <row r="85" spans="3:15" ht="33.75" customHeight="1">
      <c r="C85" s="665"/>
      <c r="D85" s="666"/>
      <c r="E85" s="666"/>
      <c r="F85" s="671"/>
      <c r="G85" s="586"/>
      <c r="H85" s="586"/>
      <c r="I85" s="680"/>
      <c r="J85" s="681"/>
      <c r="K85" s="682"/>
      <c r="L85" s="616"/>
      <c r="M85" s="598"/>
      <c r="N85" s="605"/>
      <c r="O85" s="605"/>
    </row>
    <row r="86" spans="3:15" ht="97.5" customHeight="1">
      <c r="C86" s="434" t="s">
        <v>185</v>
      </c>
      <c r="D86" s="407"/>
      <c r="E86" s="664"/>
      <c r="F86" s="257" t="s">
        <v>64</v>
      </c>
      <c r="G86" s="113">
        <f>IF('様式C_研究分担医師等'!F93="","",'様式C_研究分担医師等'!F93)</f>
      </c>
      <c r="H86" s="113">
        <f>IF('様式C_研究分担医師等'!I93="","",'様式C_研究分担医師等'!I93)</f>
      </c>
      <c r="I86" s="661">
        <f>IF('様式C_研究分担医師等'!L93="","",'様式C_研究分担医師等'!L93)</f>
      </c>
      <c r="J86" s="662">
        <f>IF('様式C_研究分担医師等'!K93="","",'様式C_研究分担医師等'!K93)</f>
      </c>
      <c r="K86" s="663">
        <f>IF('様式C_研究分担医師等'!L93="","",'様式C_研究分担医師等'!L93)</f>
      </c>
      <c r="L86" s="206">
        <f>IF('様式C_研究分担医師等'!M93="","",'様式C_研究分担医師等'!M93)</f>
      </c>
      <c r="M86" s="99"/>
      <c r="N86" s="99"/>
      <c r="O86" s="98"/>
    </row>
    <row r="87" spans="3:15" ht="97.5" customHeight="1">
      <c r="C87" s="665"/>
      <c r="D87" s="666"/>
      <c r="E87" s="667"/>
      <c r="F87" s="257" t="s">
        <v>65</v>
      </c>
      <c r="G87" s="114">
        <f>IF('様式C_研究分担医師等'!F95="","",'様式C_研究分担医師等'!F95)</f>
      </c>
      <c r="H87" s="114">
        <f>IF('様式C_研究分担医師等'!I95="","",'様式C_研究分担医師等'!I95)</f>
      </c>
      <c r="I87" s="661">
        <f>IF('様式C_研究分担医師等'!L95="","",'様式C_研究分担医師等'!L95)</f>
      </c>
      <c r="J87" s="662">
        <f>IF('様式C_研究分担医師等'!K95="","",'様式C_研究分担医師等'!K95)</f>
      </c>
      <c r="K87" s="663">
        <f>IF('様式C_研究分担医師等'!L95="","",'様式C_研究分担医師等'!L95)</f>
      </c>
      <c r="L87" s="206">
        <f>IF('様式C_研究分担医師等'!M95="","",'様式C_研究分担医師等'!M95)</f>
      </c>
      <c r="M87" s="99"/>
      <c r="N87" s="99"/>
      <c r="O87" s="98"/>
    </row>
    <row r="88" spans="3:15" ht="97.5" customHeight="1">
      <c r="C88" s="434" t="s">
        <v>184</v>
      </c>
      <c r="D88" s="407"/>
      <c r="E88" s="664"/>
      <c r="F88" s="257" t="s">
        <v>64</v>
      </c>
      <c r="G88" s="113">
        <f>IF('様式C_研究分担医師等'!F97="","",'様式C_研究分担医師等'!F97)</f>
      </c>
      <c r="H88" s="113">
        <f>IF('様式C_研究分担医師等'!I97="","",'様式C_研究分担医師等'!I97)</f>
      </c>
      <c r="I88" s="661">
        <f>IF('様式C_研究分担医師等'!L97="","",'様式C_研究分担医師等'!L97)</f>
      </c>
      <c r="J88" s="662">
        <f>IF('様式C_研究分担医師等'!K97="","",'様式C_研究分担医師等'!K97)</f>
      </c>
      <c r="K88" s="663">
        <f>IF('様式C_研究分担医師等'!L97="","",'様式C_研究分担医師等'!L97)</f>
      </c>
      <c r="L88" s="206">
        <f>IF('様式C_研究分担医師等'!M97="","",'様式C_研究分担医師等'!M97)</f>
      </c>
      <c r="M88" s="99"/>
      <c r="N88" s="99"/>
      <c r="O88" s="98"/>
    </row>
    <row r="89" spans="3:15" ht="97.5" customHeight="1">
      <c r="C89" s="665"/>
      <c r="D89" s="666"/>
      <c r="E89" s="667"/>
      <c r="F89" s="257" t="s">
        <v>65</v>
      </c>
      <c r="G89" s="114">
        <f>IF('様式C_研究分担医師等'!F99="","",'様式C_研究分担医師等'!F99)</f>
      </c>
      <c r="H89" s="114">
        <f>IF('様式C_研究分担医師等'!I99="","",'様式C_研究分担医師等'!I99)</f>
      </c>
      <c r="I89" s="661">
        <f>IF('様式C_研究分担医師等'!L99="","",'様式C_研究分担医師等'!L99)</f>
      </c>
      <c r="J89" s="662">
        <f>IF('様式C_研究分担医師等'!K99="","",'様式C_研究分担医師等'!K99)</f>
      </c>
      <c r="K89" s="663">
        <f>IF('様式C_研究分担医師等'!L99="","",'様式C_研究分担医師等'!L99)</f>
      </c>
      <c r="L89" s="206">
        <f>IF('様式C_研究分担医師等'!M99="","",'様式C_研究分担医師等'!M99)</f>
      </c>
      <c r="M89" s="99"/>
      <c r="N89" s="99"/>
      <c r="O89" s="98"/>
    </row>
    <row r="90" spans="3:15" ht="97.5" customHeight="1">
      <c r="C90" s="395" t="s">
        <v>186</v>
      </c>
      <c r="D90" s="396"/>
      <c r="E90" s="397"/>
      <c r="F90" s="257" t="s">
        <v>64</v>
      </c>
      <c r="G90" s="115">
        <f>IF('様式C_研究分担医師等'!F101="","",'様式C_研究分担医師等'!F101)</f>
      </c>
      <c r="H90" s="115">
        <f>IF('様式C_研究分担医師等'!I101="","",'様式C_研究分担医師等'!I101)</f>
      </c>
      <c r="I90" s="661">
        <f>IF('様式C_研究分担医師等'!L101="","",'様式C_研究分担医師等'!L101)</f>
      </c>
      <c r="J90" s="662">
        <f>IF('様式C_研究分担医師等'!K101="","",'様式C_研究分担医師等'!K101)</f>
      </c>
      <c r="K90" s="663">
        <f>IF('様式C_研究分担医師等'!L101="","",'様式C_研究分担医師等'!L101)</f>
      </c>
      <c r="L90" s="206">
        <f>IF('様式C_研究分担医師等'!M101="","",'様式C_研究分担医師等'!M101)</f>
      </c>
      <c r="M90" s="99"/>
      <c r="N90" s="100"/>
      <c r="O90" s="100"/>
    </row>
    <row r="91" spans="3:15" ht="97.5" customHeight="1">
      <c r="C91" s="401"/>
      <c r="D91" s="402"/>
      <c r="E91" s="403"/>
      <c r="F91" s="257" t="s">
        <v>65</v>
      </c>
      <c r="G91" s="115">
        <f>IF('様式C_研究分担医師等'!F102="","",'様式C_研究分担医師等'!F102)</f>
      </c>
      <c r="H91" s="115">
        <f>IF('様式C_研究分担医師等'!I102="","",'様式C_研究分担医師等'!I102)</f>
      </c>
      <c r="I91" s="661">
        <f>IF('様式C_研究分担医師等'!L102="","",'様式C_研究分担医師等'!L102)</f>
      </c>
      <c r="J91" s="662">
        <f>IF('様式C_研究分担医師等'!K102="","",'様式C_研究分担医師等'!K102)</f>
      </c>
      <c r="K91" s="663">
        <f>IF('様式C_研究分担医師等'!L102="","",'様式C_研究分担医師等'!L102)</f>
      </c>
      <c r="L91" s="206">
        <f>IF('様式C_研究分担医師等'!M102="","",'様式C_研究分担医師等'!M102)</f>
      </c>
      <c r="M91" s="99"/>
      <c r="N91" s="100"/>
      <c r="O91" s="100"/>
    </row>
    <row r="92" spans="3:15" ht="97.5" customHeight="1">
      <c r="C92" s="389" t="s">
        <v>176</v>
      </c>
      <c r="D92" s="396"/>
      <c r="E92" s="397"/>
      <c r="F92" s="257" t="s">
        <v>64</v>
      </c>
      <c r="G92" s="115">
        <f>IF('様式C_研究分担医師等'!F103="","",'様式C_研究分担医師等'!F103)</f>
      </c>
      <c r="H92" s="115">
        <f>IF('様式C_研究分担医師等'!I103="","",'様式C_研究分担医師等'!I103)</f>
      </c>
      <c r="I92" s="661">
        <f>IF('様式C_研究分担医師等'!L103="","",'様式C_研究分担医師等'!L103)</f>
      </c>
      <c r="J92" s="662">
        <f>IF('様式C_研究分担医師等'!K103="","",'様式C_研究分担医師等'!K103)</f>
      </c>
      <c r="K92" s="663">
        <f>IF('様式C_研究分担医師等'!L103="","",'様式C_研究分担医師等'!L103)</f>
      </c>
      <c r="L92" s="206">
        <f>IF('様式C_研究分担医師等'!M103="","",'様式C_研究分担医師等'!M103)</f>
      </c>
      <c r="M92" s="99"/>
      <c r="N92" s="100"/>
      <c r="O92" s="100"/>
    </row>
    <row r="93" spans="3:15" ht="97.5" customHeight="1">
      <c r="C93" s="401"/>
      <c r="D93" s="402"/>
      <c r="E93" s="403"/>
      <c r="F93" s="257" t="s">
        <v>65</v>
      </c>
      <c r="G93" s="115">
        <f>IF('様式C_研究分担医師等'!F104="","",'様式C_研究分担医師等'!F104)</f>
      </c>
      <c r="H93" s="115">
        <f>IF('様式C_研究分担医師等'!I104="","",'様式C_研究分担医師等'!I104)</f>
      </c>
      <c r="I93" s="661">
        <f>IF('様式C_研究分担医師等'!L104="","",'様式C_研究分担医師等'!L104)</f>
      </c>
      <c r="J93" s="662">
        <f>IF('様式C_研究分担医師等'!K104="","",'様式C_研究分担医師等'!K104)</f>
      </c>
      <c r="K93" s="663">
        <f>IF('様式C_研究分担医師等'!L104="","",'様式C_研究分担医師等'!L104)</f>
      </c>
      <c r="L93" s="206">
        <f>IF('様式C_研究分担医師等'!M104="","",'様式C_研究分担医師等'!M104)</f>
      </c>
      <c r="M93" s="99"/>
      <c r="N93" s="100"/>
      <c r="O93" s="100"/>
    </row>
    <row r="94" spans="3:15" ht="97.5" customHeight="1">
      <c r="C94" s="434" t="s">
        <v>187</v>
      </c>
      <c r="D94" s="407"/>
      <c r="E94" s="664"/>
      <c r="F94" s="257" t="s">
        <v>64</v>
      </c>
      <c r="G94" s="116">
        <f>IF('様式C_研究分担医師等'!F105="","",'様式C_研究分担医師等'!F105)</f>
      </c>
      <c r="H94" s="116">
        <f>IF('様式C_研究分担医師等'!I105="","",'様式C_研究分担医師等'!I105)</f>
      </c>
      <c r="I94" s="661">
        <f>IF('様式C_研究分担医師等'!L105="","",'様式C_研究分担医師等'!L105)</f>
      </c>
      <c r="J94" s="662">
        <f>IF('様式C_研究分担医師等'!K105="","",'様式C_研究分担医師等'!K105)</f>
      </c>
      <c r="K94" s="663">
        <f>IF('様式C_研究分担医師等'!L105="","",'様式C_研究分担医師等'!L105)</f>
      </c>
      <c r="L94" s="206">
        <f>IF('様式C_研究分担医師等'!M105="","",'様式C_研究分担医師等'!M105)</f>
      </c>
      <c r="M94" s="99"/>
      <c r="N94" s="100"/>
      <c r="O94" s="100"/>
    </row>
    <row r="95" spans="3:15" ht="97.5" customHeight="1">
      <c r="C95" s="672"/>
      <c r="D95" s="673"/>
      <c r="E95" s="671"/>
      <c r="F95" s="257" t="s">
        <v>65</v>
      </c>
      <c r="G95" s="116">
        <f>IF('様式C_研究分担医師等'!F106="","",'様式C_研究分担医師等'!F106)</f>
      </c>
      <c r="H95" s="116">
        <f>IF('様式C_研究分担医師等'!I106="","",'様式C_研究分担医師等'!I106)</f>
      </c>
      <c r="I95" s="661">
        <f>IF('様式C_研究分担医師等'!L106="","",'様式C_研究分担医師等'!L106)</f>
      </c>
      <c r="J95" s="662">
        <f>IF('様式C_研究分担医師等'!K106="","",'様式C_研究分担医師等'!K106)</f>
      </c>
      <c r="K95" s="663">
        <f>IF('様式C_研究分担医師等'!L106="","",'様式C_研究分担医師等'!L106)</f>
      </c>
      <c r="L95" s="206">
        <f>IF('様式C_研究分担医師等'!M106="","",'様式C_研究分担医師等'!M106)</f>
      </c>
      <c r="M95" s="99"/>
      <c r="N95" s="99"/>
      <c r="O95" s="99"/>
    </row>
    <row r="97" spans="5:15" ht="31.5" customHeight="1">
      <c r="E97" s="256" t="s">
        <v>153</v>
      </c>
      <c r="F97" s="102" t="s">
        <v>89</v>
      </c>
      <c r="G97" s="695">
        <f>IF(G18="","",G18)</f>
      </c>
      <c r="H97" s="696"/>
      <c r="I97" s="696"/>
      <c r="J97" s="696"/>
      <c r="K97" s="696"/>
      <c r="L97" s="696"/>
      <c r="M97" s="696"/>
      <c r="N97" s="696"/>
      <c r="O97" s="697"/>
    </row>
    <row r="98" spans="5:15" ht="10.5" customHeight="1">
      <c r="E98" s="103"/>
      <c r="F98" s="103"/>
      <c r="H98" s="67"/>
      <c r="N98" s="61"/>
      <c r="O98" s="61"/>
    </row>
    <row r="99" spans="3:15" ht="21" customHeight="1">
      <c r="C99" s="421" t="s">
        <v>3</v>
      </c>
      <c r="D99" s="698"/>
      <c r="E99" s="698"/>
      <c r="F99" s="699"/>
      <c r="G99" s="255" t="s">
        <v>25</v>
      </c>
      <c r="H99" s="255" t="s">
        <v>26</v>
      </c>
      <c r="I99" s="683" t="s">
        <v>46</v>
      </c>
      <c r="J99" s="685"/>
      <c r="K99" s="685"/>
      <c r="L99" s="497"/>
      <c r="M99" s="692" t="s">
        <v>28</v>
      </c>
      <c r="N99" s="692" t="s">
        <v>45</v>
      </c>
      <c r="O99" s="570" t="s">
        <v>179</v>
      </c>
    </row>
    <row r="100" spans="3:15" ht="21" customHeight="1">
      <c r="C100" s="700"/>
      <c r="D100" s="701"/>
      <c r="E100" s="701"/>
      <c r="F100" s="702"/>
      <c r="G100" s="683" t="s">
        <v>13</v>
      </c>
      <c r="H100" s="683" t="s">
        <v>13</v>
      </c>
      <c r="I100" s="686"/>
      <c r="J100" s="687"/>
      <c r="K100" s="688"/>
      <c r="L100" s="500"/>
      <c r="M100" s="706"/>
      <c r="N100" s="693"/>
      <c r="O100" s="576"/>
    </row>
    <row r="101" spans="3:15" ht="29.25" customHeight="1">
      <c r="C101" s="703"/>
      <c r="D101" s="704"/>
      <c r="E101" s="704"/>
      <c r="F101" s="705"/>
      <c r="G101" s="684"/>
      <c r="H101" s="684"/>
      <c r="I101" s="689"/>
      <c r="J101" s="690"/>
      <c r="K101" s="690"/>
      <c r="L101" s="503"/>
      <c r="M101" s="707"/>
      <c r="N101" s="694"/>
      <c r="O101" s="577"/>
    </row>
    <row r="102" spans="3:15" ht="33.75" customHeight="1">
      <c r="C102" s="434" t="s">
        <v>180</v>
      </c>
      <c r="D102" s="407"/>
      <c r="E102" s="408"/>
      <c r="F102" s="669"/>
      <c r="G102" s="584">
        <f>IF('様式C_研究分担医師等'!F113="","",'様式C_研究分担医師等'!F113)</f>
      </c>
      <c r="H102" s="584">
        <f>IF('様式C_研究分担医師等'!I113="","",'様式C_研究分担医師等'!I113)</f>
      </c>
      <c r="I102" s="674">
        <f>IF('様式C_研究分担医師等'!L113="","",'様式C_研究分担医師等'!L113)</f>
      </c>
      <c r="J102" s="675">
        <f>IF('様式C_研究分担医師等'!K113="","",'様式C_研究分担医師等'!K113)</f>
      </c>
      <c r="K102" s="676">
        <f>IF('様式C_研究分担医師等'!L113="","",'様式C_研究分担医師等'!L113)</f>
      </c>
      <c r="L102" s="691">
        <f>IF('様式C_研究分担医師等'!M113="","",'様式C_研究分担医師等'!M113)</f>
      </c>
      <c r="M102" s="596"/>
      <c r="N102" s="596"/>
      <c r="O102" s="596"/>
    </row>
    <row r="103" spans="3:15" ht="33.75" customHeight="1">
      <c r="C103" s="436"/>
      <c r="D103" s="437"/>
      <c r="E103" s="437"/>
      <c r="F103" s="670"/>
      <c r="G103" s="585"/>
      <c r="H103" s="585"/>
      <c r="I103" s="677"/>
      <c r="J103" s="678"/>
      <c r="K103" s="679"/>
      <c r="L103" s="615"/>
      <c r="M103" s="597"/>
      <c r="N103" s="604"/>
      <c r="O103" s="604"/>
    </row>
    <row r="104" spans="3:15" ht="33.75" customHeight="1">
      <c r="C104" s="665"/>
      <c r="D104" s="666"/>
      <c r="E104" s="666"/>
      <c r="F104" s="671"/>
      <c r="G104" s="586"/>
      <c r="H104" s="586"/>
      <c r="I104" s="680"/>
      <c r="J104" s="681"/>
      <c r="K104" s="682"/>
      <c r="L104" s="616"/>
      <c r="M104" s="598"/>
      <c r="N104" s="605"/>
      <c r="O104" s="605"/>
    </row>
    <row r="105" spans="3:15" ht="97.5" customHeight="1">
      <c r="C105" s="434" t="s">
        <v>185</v>
      </c>
      <c r="D105" s="407"/>
      <c r="E105" s="664"/>
      <c r="F105" s="257" t="s">
        <v>64</v>
      </c>
      <c r="G105" s="113">
        <f>IF('様式C_研究分担医師等'!F115="","",'様式C_研究分担医師等'!F115)</f>
      </c>
      <c r="H105" s="113">
        <f>IF('様式C_研究分担医師等'!I115="","",'様式C_研究分担医師等'!I115)</f>
      </c>
      <c r="I105" s="661">
        <f>IF('様式C_研究分担医師等'!L115="","",'様式C_研究分担医師等'!L115)</f>
      </c>
      <c r="J105" s="662">
        <f>IF('様式C_研究分担医師等'!K115="","",'様式C_研究分担医師等'!K115)</f>
      </c>
      <c r="K105" s="668">
        <f>IF('様式C_研究分担医師等'!L115="","",'様式C_研究分担医師等'!L115)</f>
      </c>
      <c r="L105" s="206">
        <f>IF('様式C_研究分担医師等'!M115="","",'様式C_研究分担医師等'!M115)</f>
      </c>
      <c r="M105" s="99"/>
      <c r="N105" s="99"/>
      <c r="O105" s="98"/>
    </row>
    <row r="106" spans="3:15" ht="97.5" customHeight="1">
      <c r="C106" s="665"/>
      <c r="D106" s="666"/>
      <c r="E106" s="667"/>
      <c r="F106" s="257" t="s">
        <v>65</v>
      </c>
      <c r="G106" s="114">
        <f>IF('様式C_研究分担医師等'!F117="","",'様式C_研究分担医師等'!F117)</f>
      </c>
      <c r="H106" s="114">
        <f>IF('様式C_研究分担医師等'!I117="","",'様式C_研究分担医師等'!I117)</f>
      </c>
      <c r="I106" s="661">
        <f>IF('様式C_研究分担医師等'!L117="","",'様式C_研究分担医師等'!L117)</f>
      </c>
      <c r="J106" s="662">
        <f>IF('様式C_研究分担医師等'!K117="","",'様式C_研究分担医師等'!K117)</f>
      </c>
      <c r="K106" s="663">
        <f>IF('様式C_研究分担医師等'!L117="","",'様式C_研究分担医師等'!L117)</f>
      </c>
      <c r="L106" s="206">
        <f>IF('様式C_研究分担医師等'!M117="","",'様式C_研究分担医師等'!M117)</f>
      </c>
      <c r="M106" s="99"/>
      <c r="N106" s="99"/>
      <c r="O106" s="98"/>
    </row>
    <row r="107" spans="3:15" ht="97.5" customHeight="1">
      <c r="C107" s="434" t="s">
        <v>184</v>
      </c>
      <c r="D107" s="407"/>
      <c r="E107" s="664"/>
      <c r="F107" s="257" t="s">
        <v>64</v>
      </c>
      <c r="G107" s="113">
        <f>IF('様式C_研究分担医師等'!F119="","",'様式C_研究分担医師等'!F119)</f>
      </c>
      <c r="H107" s="113">
        <f>IF('様式C_研究分担医師等'!I119="","",'様式C_研究分担医師等'!I119)</f>
      </c>
      <c r="I107" s="661">
        <f>IF('様式C_研究分担医師等'!L119="","",'様式C_研究分担医師等'!L119)</f>
      </c>
      <c r="J107" s="662">
        <f>IF('様式C_研究分担医師等'!K119="","",'様式C_研究分担医師等'!K119)</f>
      </c>
      <c r="K107" s="663">
        <f>IF('様式C_研究分担医師等'!L119="","",'様式C_研究分担医師等'!L119)</f>
      </c>
      <c r="L107" s="206">
        <f>IF('様式C_研究分担医師等'!M119="","",'様式C_研究分担医師等'!M119)</f>
      </c>
      <c r="M107" s="99"/>
      <c r="N107" s="99"/>
      <c r="O107" s="98"/>
    </row>
    <row r="108" spans="3:15" ht="97.5" customHeight="1">
      <c r="C108" s="665"/>
      <c r="D108" s="666"/>
      <c r="E108" s="667"/>
      <c r="F108" s="257" t="s">
        <v>65</v>
      </c>
      <c r="G108" s="114">
        <f>IF('様式C_研究分担医師等'!F121="","",'様式C_研究分担医師等'!F121)</f>
      </c>
      <c r="H108" s="114">
        <f>IF('様式C_研究分担医師等'!I121="","",'様式C_研究分担医師等'!I121)</f>
      </c>
      <c r="I108" s="661">
        <f>IF('様式C_研究分担医師等'!L121="","",'様式C_研究分担医師等'!L121)</f>
      </c>
      <c r="J108" s="662">
        <f>IF('様式C_研究分担医師等'!K121="","",'様式C_研究分担医師等'!K121)</f>
      </c>
      <c r="K108" s="663">
        <f>IF('様式C_研究分担医師等'!L121="","",'様式C_研究分担医師等'!L121)</f>
      </c>
      <c r="L108" s="206">
        <f>IF('様式C_研究分担医師等'!M121="","",'様式C_研究分担医師等'!M121)</f>
      </c>
      <c r="M108" s="99"/>
      <c r="N108" s="99"/>
      <c r="O108" s="98"/>
    </row>
    <row r="109" spans="3:15" ht="97.5" customHeight="1">
      <c r="C109" s="395" t="s">
        <v>186</v>
      </c>
      <c r="D109" s="396"/>
      <c r="E109" s="397"/>
      <c r="F109" s="257" t="s">
        <v>64</v>
      </c>
      <c r="G109" s="115">
        <f>IF('様式C_研究分担医師等'!F123="","",'様式C_研究分担医師等'!F123)</f>
      </c>
      <c r="H109" s="115">
        <f>IF('様式C_研究分担医師等'!I123="","",'様式C_研究分担医師等'!I123)</f>
      </c>
      <c r="I109" s="661">
        <f>IF('様式C_研究分担医師等'!L123="","",'様式C_研究分担医師等'!L123)</f>
      </c>
      <c r="J109" s="662">
        <f>IF('様式C_研究分担医師等'!K123="","",'様式C_研究分担医師等'!K123)</f>
      </c>
      <c r="K109" s="663">
        <f>IF('様式C_研究分担医師等'!L123="","",'様式C_研究分担医師等'!L123)</f>
      </c>
      <c r="L109" s="206">
        <f>IF('様式C_研究分担医師等'!M123="","",'様式C_研究分担医師等'!M123)</f>
      </c>
      <c r="M109" s="99"/>
      <c r="N109" s="100"/>
      <c r="O109" s="100"/>
    </row>
    <row r="110" spans="3:15" ht="97.5" customHeight="1">
      <c r="C110" s="401"/>
      <c r="D110" s="402"/>
      <c r="E110" s="403"/>
      <c r="F110" s="257" t="s">
        <v>65</v>
      </c>
      <c r="G110" s="115">
        <f>IF('様式C_研究分担医師等'!F124="","",'様式C_研究分担医師等'!F124)</f>
      </c>
      <c r="H110" s="115">
        <f>IF('様式C_研究分担医師等'!I124="","",'様式C_研究分担医師等'!I124)</f>
      </c>
      <c r="I110" s="661">
        <f>IF('様式C_研究分担医師等'!L124="","",'様式C_研究分担医師等'!L124)</f>
      </c>
      <c r="J110" s="662">
        <f>IF('様式C_研究分担医師等'!K124="","",'様式C_研究分担医師等'!K124)</f>
      </c>
      <c r="K110" s="663">
        <f>IF('様式C_研究分担医師等'!L124="","",'様式C_研究分担医師等'!L124)</f>
      </c>
      <c r="L110" s="206">
        <f>IF('様式C_研究分担医師等'!M124="","",'様式C_研究分担医師等'!M124)</f>
      </c>
      <c r="M110" s="99"/>
      <c r="N110" s="100"/>
      <c r="O110" s="100"/>
    </row>
    <row r="111" spans="3:15" ht="97.5" customHeight="1">
      <c r="C111" s="389" t="s">
        <v>176</v>
      </c>
      <c r="D111" s="396"/>
      <c r="E111" s="397"/>
      <c r="F111" s="257" t="s">
        <v>64</v>
      </c>
      <c r="G111" s="115">
        <f>IF('様式C_研究分担医師等'!F125="","",'様式C_研究分担医師等'!F125)</f>
      </c>
      <c r="H111" s="115">
        <f>IF('様式C_研究分担医師等'!I125="","",'様式C_研究分担医師等'!I125)</f>
      </c>
      <c r="I111" s="661">
        <f>IF('様式C_研究分担医師等'!L125="","",'様式C_研究分担医師等'!L125)</f>
      </c>
      <c r="J111" s="662">
        <f>IF('様式C_研究分担医師等'!K125="","",'様式C_研究分担医師等'!K125)</f>
      </c>
      <c r="K111" s="663">
        <f>IF('様式C_研究分担医師等'!L125="","",'様式C_研究分担医師等'!L125)</f>
      </c>
      <c r="L111" s="206">
        <f>IF('様式C_研究分担医師等'!M125="","",'様式C_研究分担医師等'!M125)</f>
      </c>
      <c r="M111" s="99"/>
      <c r="N111" s="100"/>
      <c r="O111" s="100"/>
    </row>
    <row r="112" spans="3:15" ht="97.5" customHeight="1">
      <c r="C112" s="401"/>
      <c r="D112" s="402"/>
      <c r="E112" s="403"/>
      <c r="F112" s="257" t="s">
        <v>65</v>
      </c>
      <c r="G112" s="115">
        <f>IF('様式C_研究分担医師等'!F126="","",'様式C_研究分担医師等'!F126)</f>
      </c>
      <c r="H112" s="115">
        <f>IF('様式C_研究分担医師等'!I126="","",'様式C_研究分担医師等'!I126)</f>
      </c>
      <c r="I112" s="661">
        <f>IF('様式C_研究分担医師等'!L126="","",'様式C_研究分担医師等'!L126)</f>
      </c>
      <c r="J112" s="662">
        <f>IF('様式C_研究分担医師等'!K126="","",'様式C_研究分担医師等'!K126)</f>
      </c>
      <c r="K112" s="663">
        <f>IF('様式C_研究分担医師等'!L126="","",'様式C_研究分担医師等'!L126)</f>
      </c>
      <c r="L112" s="206">
        <f>IF('様式C_研究分担医師等'!M126="","",'様式C_研究分担医師等'!M126)</f>
      </c>
      <c r="M112" s="99"/>
      <c r="N112" s="100"/>
      <c r="O112" s="100"/>
    </row>
    <row r="113" spans="3:15" ht="97.5" customHeight="1">
      <c r="C113" s="434" t="s">
        <v>187</v>
      </c>
      <c r="D113" s="407"/>
      <c r="E113" s="664"/>
      <c r="F113" s="257" t="s">
        <v>64</v>
      </c>
      <c r="G113" s="116">
        <f>IF('様式C_研究分担医師等'!F127="","",'様式C_研究分担医師等'!F127)</f>
      </c>
      <c r="H113" s="116">
        <f>IF('様式C_研究分担医師等'!I127="","",'様式C_研究分担医師等'!I127)</f>
      </c>
      <c r="I113" s="661">
        <f>IF('様式C_研究分担医師等'!L127="","",'様式C_研究分担医師等'!L127)</f>
      </c>
      <c r="J113" s="662">
        <f>IF('様式C_研究分担医師等'!K127="","",'様式C_研究分担医師等'!K127)</f>
      </c>
      <c r="K113" s="663">
        <f>IF('様式C_研究分担医師等'!L127="","",'様式C_研究分担医師等'!L127)</f>
      </c>
      <c r="L113" s="206">
        <f>IF('様式C_研究分担医師等'!M127="","",'様式C_研究分担医師等'!M127)</f>
      </c>
      <c r="M113" s="99"/>
      <c r="N113" s="100"/>
      <c r="O113" s="100"/>
    </row>
    <row r="114" spans="3:15" ht="97.5" customHeight="1">
      <c r="C114" s="672"/>
      <c r="D114" s="673"/>
      <c r="E114" s="671"/>
      <c r="F114" s="257" t="s">
        <v>65</v>
      </c>
      <c r="G114" s="116">
        <f>IF('様式C_研究分担医師等'!F128="","",'様式C_研究分担医師等'!F128)</f>
      </c>
      <c r="H114" s="116">
        <f>IF('様式C_研究分担医師等'!I128="","",'様式C_研究分担医師等'!I128)</f>
      </c>
      <c r="I114" s="661">
        <f>IF('様式C_研究分担医師等'!L128="","",'様式C_研究分担医師等'!L128)</f>
      </c>
      <c r="J114" s="662">
        <f>IF('様式C_研究分担医師等'!K128="","",'様式C_研究分担医師等'!K128)</f>
      </c>
      <c r="K114" s="663">
        <f>IF('様式C_研究分担医師等'!L128="","",'様式C_研究分担医師等'!L128)</f>
      </c>
      <c r="L114" s="206">
        <f>IF('様式C_研究分担医師等'!M128="","",'様式C_研究分担医師等'!M128)</f>
      </c>
      <c r="M114" s="99"/>
      <c r="N114" s="99"/>
      <c r="O114" s="99"/>
    </row>
  </sheetData>
  <sheetProtection sheet="1" formatCells="0" selectLockedCells="1"/>
  <mergeCells count="181">
    <mergeCell ref="G11:J12"/>
    <mergeCell ref="K11:O12"/>
    <mergeCell ref="J15:O15"/>
    <mergeCell ref="D9:E9"/>
    <mergeCell ref="D10:E10"/>
    <mergeCell ref="D11:E11"/>
    <mergeCell ref="I23:L25"/>
    <mergeCell ref="G17:I17"/>
    <mergeCell ref="J17:O17"/>
    <mergeCell ref="G18:I18"/>
    <mergeCell ref="J18:O18"/>
    <mergeCell ref="G16:I16"/>
    <mergeCell ref="J16:O16"/>
    <mergeCell ref="E1:M1"/>
    <mergeCell ref="D7:E7"/>
    <mergeCell ref="C3:O4"/>
    <mergeCell ref="G14:I14"/>
    <mergeCell ref="J14:O14"/>
    <mergeCell ref="I31:K31"/>
    <mergeCell ref="L6:O6"/>
    <mergeCell ref="L7:O7"/>
    <mergeCell ref="D5:H6"/>
    <mergeCell ref="C14:E18"/>
    <mergeCell ref="C20:E20"/>
    <mergeCell ref="I29:K29"/>
    <mergeCell ref="G15:I15"/>
    <mergeCell ref="C29:E30"/>
    <mergeCell ref="G21:O21"/>
    <mergeCell ref="I26:K28"/>
    <mergeCell ref="C26:F28"/>
    <mergeCell ref="C23:F25"/>
    <mergeCell ref="L26:L28"/>
    <mergeCell ref="M26:M28"/>
    <mergeCell ref="I30:K30"/>
    <mergeCell ref="G26:G28"/>
    <mergeCell ref="H26:H28"/>
    <mergeCell ref="C33:E34"/>
    <mergeCell ref="C31:E32"/>
    <mergeCell ref="I33:K33"/>
    <mergeCell ref="I34:K34"/>
    <mergeCell ref="I32:K32"/>
    <mergeCell ref="C35:E36"/>
    <mergeCell ref="I35:K35"/>
    <mergeCell ref="O23:O25"/>
    <mergeCell ref="G24:G25"/>
    <mergeCell ref="H24:H25"/>
    <mergeCell ref="M23:M25"/>
    <mergeCell ref="N23:N25"/>
    <mergeCell ref="N26:N28"/>
    <mergeCell ref="O26:O28"/>
    <mergeCell ref="I36:K36"/>
    <mergeCell ref="O45:O47"/>
    <mergeCell ref="M45:M47"/>
    <mergeCell ref="L45:L47"/>
    <mergeCell ref="N45:N47"/>
    <mergeCell ref="I42:L44"/>
    <mergeCell ref="G40:O40"/>
    <mergeCell ref="N42:N44"/>
    <mergeCell ref="O42:O44"/>
    <mergeCell ref="G43:G44"/>
    <mergeCell ref="H43:H44"/>
    <mergeCell ref="I37:K37"/>
    <mergeCell ref="I38:K38"/>
    <mergeCell ref="I50:K50"/>
    <mergeCell ref="I51:K51"/>
    <mergeCell ref="M42:M44"/>
    <mergeCell ref="C37:E38"/>
    <mergeCell ref="C48:E49"/>
    <mergeCell ref="I48:K48"/>
    <mergeCell ref="I49:K49"/>
    <mergeCell ref="C45:F47"/>
    <mergeCell ref="C42:F44"/>
    <mergeCell ref="G62:G63"/>
    <mergeCell ref="I45:K47"/>
    <mergeCell ref="C54:E55"/>
    <mergeCell ref="I54:K54"/>
    <mergeCell ref="I55:K55"/>
    <mergeCell ref="C52:E53"/>
    <mergeCell ref="I52:K52"/>
    <mergeCell ref="I53:K53"/>
    <mergeCell ref="G45:G47"/>
    <mergeCell ref="C50:E51"/>
    <mergeCell ref="H64:H66"/>
    <mergeCell ref="C56:E57"/>
    <mergeCell ref="I56:K56"/>
    <mergeCell ref="I57:K57"/>
    <mergeCell ref="H45:H47"/>
    <mergeCell ref="L64:L66"/>
    <mergeCell ref="G59:O59"/>
    <mergeCell ref="C61:F63"/>
    <mergeCell ref="M61:M63"/>
    <mergeCell ref="N61:N63"/>
    <mergeCell ref="O61:O63"/>
    <mergeCell ref="I72:K72"/>
    <mergeCell ref="H62:H63"/>
    <mergeCell ref="I61:L63"/>
    <mergeCell ref="N64:N66"/>
    <mergeCell ref="O64:O66"/>
    <mergeCell ref="C67:E68"/>
    <mergeCell ref="I67:K67"/>
    <mergeCell ref="I68:K68"/>
    <mergeCell ref="C64:F66"/>
    <mergeCell ref="G64:G66"/>
    <mergeCell ref="G78:O78"/>
    <mergeCell ref="C80:F82"/>
    <mergeCell ref="M80:M82"/>
    <mergeCell ref="I64:K66"/>
    <mergeCell ref="M64:M66"/>
    <mergeCell ref="C69:E70"/>
    <mergeCell ref="I69:K69"/>
    <mergeCell ref="I70:K70"/>
    <mergeCell ref="C71:E72"/>
    <mergeCell ref="I71:K71"/>
    <mergeCell ref="C73:E74"/>
    <mergeCell ref="I73:K73"/>
    <mergeCell ref="I74:K74"/>
    <mergeCell ref="C75:E76"/>
    <mergeCell ref="I75:K75"/>
    <mergeCell ref="I76:K76"/>
    <mergeCell ref="N80:N82"/>
    <mergeCell ref="O80:O82"/>
    <mergeCell ref="G81:G82"/>
    <mergeCell ref="H81:H82"/>
    <mergeCell ref="I80:L82"/>
    <mergeCell ref="O83:O85"/>
    <mergeCell ref="M83:M85"/>
    <mergeCell ref="L83:L85"/>
    <mergeCell ref="N83:N85"/>
    <mergeCell ref="C86:E87"/>
    <mergeCell ref="I86:K86"/>
    <mergeCell ref="I87:K87"/>
    <mergeCell ref="C83:F85"/>
    <mergeCell ref="G83:G85"/>
    <mergeCell ref="H83:H85"/>
    <mergeCell ref="I83:K85"/>
    <mergeCell ref="C92:E93"/>
    <mergeCell ref="C88:E89"/>
    <mergeCell ref="I88:K88"/>
    <mergeCell ref="I89:K89"/>
    <mergeCell ref="C90:E91"/>
    <mergeCell ref="I90:K90"/>
    <mergeCell ref="I91:K91"/>
    <mergeCell ref="N102:N104"/>
    <mergeCell ref="I92:K92"/>
    <mergeCell ref="I93:K93"/>
    <mergeCell ref="C94:E95"/>
    <mergeCell ref="I94:K94"/>
    <mergeCell ref="I95:K95"/>
    <mergeCell ref="N99:N101"/>
    <mergeCell ref="G97:O97"/>
    <mergeCell ref="C99:F101"/>
    <mergeCell ref="M99:M101"/>
    <mergeCell ref="G102:G104"/>
    <mergeCell ref="H102:H104"/>
    <mergeCell ref="I102:K104"/>
    <mergeCell ref="O99:O101"/>
    <mergeCell ref="G100:G101"/>
    <mergeCell ref="H100:H101"/>
    <mergeCell ref="I99:L101"/>
    <mergeCell ref="O102:O104"/>
    <mergeCell ref="M102:M104"/>
    <mergeCell ref="L102:L104"/>
    <mergeCell ref="C113:E114"/>
    <mergeCell ref="I113:K113"/>
    <mergeCell ref="I114:K114"/>
    <mergeCell ref="C107:E108"/>
    <mergeCell ref="I107:K107"/>
    <mergeCell ref="I108:K108"/>
    <mergeCell ref="C109:E110"/>
    <mergeCell ref="I109:K109"/>
    <mergeCell ref="I110:K110"/>
    <mergeCell ref="L8:O8"/>
    <mergeCell ref="L9:O9"/>
    <mergeCell ref="L5:O5"/>
    <mergeCell ref="C111:E112"/>
    <mergeCell ref="I111:K111"/>
    <mergeCell ref="I112:K112"/>
    <mergeCell ref="C105:E106"/>
    <mergeCell ref="I105:K105"/>
    <mergeCell ref="I106:K106"/>
    <mergeCell ref="C102:F104"/>
  </mergeCells>
  <conditionalFormatting sqref="J14:J18">
    <cfRule type="expression" priority="212" dxfId="0">
      <formula>$G14=""</formula>
    </cfRule>
  </conditionalFormatting>
  <conditionalFormatting sqref="J14:J18">
    <cfRule type="expression" priority="211" dxfId="0">
      <formula>$G14="なし"</formula>
    </cfRule>
  </conditionalFormatting>
  <conditionalFormatting sqref="G14:G18">
    <cfRule type="expression" priority="210" dxfId="0">
      <formula>G14=""</formula>
    </cfRule>
  </conditionalFormatting>
  <conditionalFormatting sqref="G21:O21">
    <cfRule type="expression" priority="209" dxfId="0">
      <formula>G21=""</formula>
    </cfRule>
  </conditionalFormatting>
  <conditionalFormatting sqref="G40:O40">
    <cfRule type="expression" priority="168" dxfId="0">
      <formula>G40=""</formula>
    </cfRule>
  </conditionalFormatting>
  <conditionalFormatting sqref="G59:O59">
    <cfRule type="expression" priority="145" dxfId="0">
      <formula>G59=""</formula>
    </cfRule>
  </conditionalFormatting>
  <conditionalFormatting sqref="G78:O78">
    <cfRule type="expression" priority="122" dxfId="0">
      <formula>G78=""</formula>
    </cfRule>
  </conditionalFormatting>
  <conditionalFormatting sqref="G97:O97">
    <cfRule type="expression" priority="99" dxfId="0">
      <formula>G97=""</formula>
    </cfRule>
  </conditionalFormatting>
  <conditionalFormatting sqref="G26:H38">
    <cfRule type="expression" priority="85" dxfId="0">
      <formula>G26=""</formula>
    </cfRule>
  </conditionalFormatting>
  <conditionalFormatting sqref="I26:L26 I29:L38 I27:K28 N26:N38">
    <cfRule type="expression" priority="81" dxfId="38">
      <formula>I26&lt;&gt;""</formula>
    </cfRule>
    <cfRule type="expression" priority="82" dxfId="2">
      <formula>$G26="はい"</formula>
    </cfRule>
    <cfRule type="expression" priority="83" dxfId="2">
      <formula>$H26="はい"</formula>
    </cfRule>
    <cfRule type="expression" priority="84" dxfId="0">
      <formula>$G26=$H26</formula>
    </cfRule>
  </conditionalFormatting>
  <conditionalFormatting sqref="O26:O38">
    <cfRule type="expression" priority="77" dxfId="38">
      <formula>O26&lt;&gt;""</formula>
    </cfRule>
    <cfRule type="expression" priority="78" dxfId="55">
      <formula>$G26="はい"</formula>
    </cfRule>
    <cfRule type="expression" priority="79" dxfId="55">
      <formula>$H26="はい"</formula>
    </cfRule>
    <cfRule type="expression" priority="80" dxfId="0">
      <formula>$G26=$H26</formula>
    </cfRule>
  </conditionalFormatting>
  <conditionalFormatting sqref="G102:H114 G83:H95 G64:H76 G45:H57">
    <cfRule type="expression" priority="76" dxfId="0">
      <formula>G45=""</formula>
    </cfRule>
  </conditionalFormatting>
  <conditionalFormatting sqref="I102:L102 I83:L83 I64:L64 I45:L45 I48:L54 I46:K47 I67:L76 I65:K66 I86:L95 I84:K85 I105:L114 I103:K104 N45:N57 N64:N76 N83:N95 N102:N114 I56:L57 I55 L55">
    <cfRule type="expression" priority="72" dxfId="38">
      <formula>I45&lt;&gt;""</formula>
    </cfRule>
    <cfRule type="expression" priority="73" dxfId="2">
      <formula>$G45="はい"</formula>
    </cfRule>
    <cfRule type="expression" priority="74" dxfId="2">
      <formula>$H45="はい"</formula>
    </cfRule>
    <cfRule type="expression" priority="75" dxfId="0">
      <formula>$G45=$H45</formula>
    </cfRule>
  </conditionalFormatting>
  <conditionalFormatting sqref="O102:O114 O83:O95 O64:O76 O45:O57">
    <cfRule type="expression" priority="68" dxfId="38">
      <formula>O45&lt;&gt;""</formula>
    </cfRule>
    <cfRule type="expression" priority="69" dxfId="55">
      <formula>$G45="はい"</formula>
    </cfRule>
    <cfRule type="expression" priority="70" dxfId="55">
      <formula>$H45="はい"</formula>
    </cfRule>
    <cfRule type="expression" priority="71" dxfId="0">
      <formula>$G45=$H45</formula>
    </cfRule>
  </conditionalFormatting>
  <conditionalFormatting sqref="D9:E11">
    <cfRule type="expression" priority="67" dxfId="0">
      <formula>D9=""</formula>
    </cfRule>
  </conditionalFormatting>
  <conditionalFormatting sqref="D5:H6">
    <cfRule type="expression" priority="66" dxfId="0">
      <formula>$D$5=""</formula>
    </cfRule>
  </conditionalFormatting>
  <conditionalFormatting sqref="D7:E7">
    <cfRule type="expression" priority="65" dxfId="0">
      <formula>$D$7=""</formula>
    </cfRule>
  </conditionalFormatting>
  <conditionalFormatting sqref="L6:L9">
    <cfRule type="expression" priority="64" dxfId="55">
      <formula>L6=""</formula>
    </cfRule>
  </conditionalFormatting>
  <conditionalFormatting sqref="G26:L26 G29:L38 G27:K28 N26:O38">
    <cfRule type="expression" priority="63" dxfId="0">
      <formula>$G$21=""</formula>
    </cfRule>
  </conditionalFormatting>
  <conditionalFormatting sqref="G45:L45 G46:K47 N45:O57 G48:L54 G56:L57 G55:I55 L55">
    <cfRule type="expression" priority="62" dxfId="0">
      <formula>$G$40=""</formula>
    </cfRule>
  </conditionalFormatting>
  <conditionalFormatting sqref="G64:L64 G67:L76 G65:K66 N64:O76">
    <cfRule type="expression" priority="61" dxfId="0">
      <formula>$G$59=""</formula>
    </cfRule>
  </conditionalFormatting>
  <conditionalFormatting sqref="G83:L83 G86:L95 G84:K85 N83:O95">
    <cfRule type="expression" priority="60" dxfId="0">
      <formula>$G$78=""</formula>
    </cfRule>
  </conditionalFormatting>
  <conditionalFormatting sqref="G102:L102 G105:L114 G103:K104 N102:O114">
    <cfRule type="expression" priority="59" dxfId="0">
      <formula>$G$97=""</formula>
    </cfRule>
  </conditionalFormatting>
  <conditionalFormatting sqref="O26:O38 O45:O57 O64:O76 O83:O95 O102:O114">
    <cfRule type="expression" priority="58" dxfId="0">
      <formula>$N26="確認済"</formula>
    </cfRule>
  </conditionalFormatting>
  <conditionalFormatting sqref="L5">
    <cfRule type="expression" priority="56" dxfId="55">
      <formula>L5=""</formula>
    </cfRule>
  </conditionalFormatting>
  <conditionalFormatting sqref="M26:M28">
    <cfRule type="expression" priority="49" dxfId="0" stopIfTrue="1">
      <formula>$G$21=""</formula>
    </cfRule>
    <cfRule type="expression" priority="50" dxfId="38" stopIfTrue="1">
      <formula>M26&lt;&gt;""</formula>
    </cfRule>
    <cfRule type="expression" priority="51" dxfId="2" stopIfTrue="1">
      <formula>$G26&lt;&gt;""</formula>
    </cfRule>
    <cfRule type="expression" priority="52" dxfId="2" stopIfTrue="1">
      <formula>$H26&lt;&gt;""</formula>
    </cfRule>
    <cfRule type="expression" priority="53" dxfId="0" stopIfTrue="1">
      <formula>$G26=$H26</formula>
    </cfRule>
  </conditionalFormatting>
  <conditionalFormatting sqref="M29:M38">
    <cfRule type="expression" priority="44" dxfId="0" stopIfTrue="1">
      <formula>$G$21=""</formula>
    </cfRule>
    <cfRule type="expression" priority="45" dxfId="38" stopIfTrue="1">
      <formula>M29&lt;&gt;""</formula>
    </cfRule>
    <cfRule type="expression" priority="46" dxfId="2" stopIfTrue="1">
      <formula>$G29&lt;&gt;""</formula>
    </cfRule>
    <cfRule type="expression" priority="47" dxfId="2" stopIfTrue="1">
      <formula>$H29&lt;&gt;""</formula>
    </cfRule>
    <cfRule type="expression" priority="48" dxfId="0" stopIfTrue="1">
      <formula>$G29=$H29</formula>
    </cfRule>
  </conditionalFormatting>
  <conditionalFormatting sqref="M45:M47">
    <cfRule type="expression" priority="39" dxfId="0" stopIfTrue="1">
      <formula>$G$40=""</formula>
    </cfRule>
    <cfRule type="expression" priority="40" dxfId="38" stopIfTrue="1">
      <formula>M45&lt;&gt;""</formula>
    </cfRule>
    <cfRule type="expression" priority="41" dxfId="2" stopIfTrue="1">
      <formula>$G45&lt;&gt;""</formula>
    </cfRule>
    <cfRule type="expression" priority="42" dxfId="2" stopIfTrue="1">
      <formula>$H45&lt;&gt;""</formula>
    </cfRule>
    <cfRule type="expression" priority="43" dxfId="0" stopIfTrue="1">
      <formula>$G45=$H45</formula>
    </cfRule>
  </conditionalFormatting>
  <conditionalFormatting sqref="M48:M57">
    <cfRule type="expression" priority="34" dxfId="0" stopIfTrue="1">
      <formula>$G$40=""</formula>
    </cfRule>
    <cfRule type="expression" priority="35" dxfId="38" stopIfTrue="1">
      <formula>M48&lt;&gt;""</formula>
    </cfRule>
    <cfRule type="expression" priority="36" dxfId="2" stopIfTrue="1">
      <formula>$G48&lt;&gt;""</formula>
    </cfRule>
    <cfRule type="expression" priority="37" dxfId="2" stopIfTrue="1">
      <formula>$H48&lt;&gt;""</formula>
    </cfRule>
    <cfRule type="expression" priority="38" dxfId="0" stopIfTrue="1">
      <formula>$G48=$H48</formula>
    </cfRule>
  </conditionalFormatting>
  <conditionalFormatting sqref="M64:M66">
    <cfRule type="expression" priority="29" dxfId="0" stopIfTrue="1">
      <formula>$G$59=""</formula>
    </cfRule>
    <cfRule type="expression" priority="30" dxfId="38" stopIfTrue="1">
      <formula>M64&lt;&gt;""</formula>
    </cfRule>
    <cfRule type="expression" priority="31" dxfId="2" stopIfTrue="1">
      <formula>$G64&lt;&gt;""</formula>
    </cfRule>
    <cfRule type="expression" priority="32" dxfId="2" stopIfTrue="1">
      <formula>$H64&lt;&gt;""</formula>
    </cfRule>
    <cfRule type="expression" priority="33" dxfId="0" stopIfTrue="1">
      <formula>$G64=$H64</formula>
    </cfRule>
  </conditionalFormatting>
  <conditionalFormatting sqref="M67:M76">
    <cfRule type="expression" priority="24" dxfId="0" stopIfTrue="1">
      <formula>$G$59=""</formula>
    </cfRule>
    <cfRule type="expression" priority="25" dxfId="38" stopIfTrue="1">
      <formula>M67&lt;&gt;""</formula>
    </cfRule>
    <cfRule type="expression" priority="26" dxfId="2" stopIfTrue="1">
      <formula>$G67&lt;&gt;""</formula>
    </cfRule>
    <cfRule type="expression" priority="27" dxfId="2" stopIfTrue="1">
      <formula>$H67&lt;&gt;""</formula>
    </cfRule>
    <cfRule type="expression" priority="28" dxfId="0" stopIfTrue="1">
      <formula>$G67=$H67</formula>
    </cfRule>
  </conditionalFormatting>
  <conditionalFormatting sqref="M83:M85">
    <cfRule type="expression" priority="19" dxfId="0" stopIfTrue="1">
      <formula>$G$78=""</formula>
    </cfRule>
    <cfRule type="expression" priority="20" dxfId="38" stopIfTrue="1">
      <formula>M83&lt;&gt;""</formula>
    </cfRule>
    <cfRule type="expression" priority="21" dxfId="2" stopIfTrue="1">
      <formula>$G83&lt;&gt;""</formula>
    </cfRule>
    <cfRule type="expression" priority="22" dxfId="2" stopIfTrue="1">
      <formula>$H83&lt;&gt;""</formula>
    </cfRule>
    <cfRule type="expression" priority="23" dxfId="0" stopIfTrue="1">
      <formula>$G83=$H83</formula>
    </cfRule>
  </conditionalFormatting>
  <conditionalFormatting sqref="M86:M95">
    <cfRule type="expression" priority="14" dxfId="0" stopIfTrue="1">
      <formula>$G$78=""</formula>
    </cfRule>
    <cfRule type="expression" priority="15" dxfId="38" stopIfTrue="1">
      <formula>M86&lt;&gt;""</formula>
    </cfRule>
    <cfRule type="expression" priority="16" dxfId="2" stopIfTrue="1">
      <formula>$G86&lt;&gt;""</formula>
    </cfRule>
    <cfRule type="expression" priority="17" dxfId="2" stopIfTrue="1">
      <formula>$H86&lt;&gt;""</formula>
    </cfRule>
    <cfRule type="expression" priority="18" dxfId="0" stopIfTrue="1">
      <formula>$G86=$H86</formula>
    </cfRule>
  </conditionalFormatting>
  <conditionalFormatting sqref="M102:M104">
    <cfRule type="expression" priority="9" dxfId="0" stopIfTrue="1">
      <formula>$G$97=""</formula>
    </cfRule>
    <cfRule type="expression" priority="10" dxfId="38" stopIfTrue="1">
      <formula>M102&lt;&gt;""</formula>
    </cfRule>
    <cfRule type="expression" priority="11" dxfId="2" stopIfTrue="1">
      <formula>$G102&lt;&gt;""</formula>
    </cfRule>
    <cfRule type="expression" priority="12" dxfId="2" stopIfTrue="1">
      <formula>$H102&lt;&gt;""</formula>
    </cfRule>
    <cfRule type="expression" priority="13" dxfId="0" stopIfTrue="1">
      <formula>$G102=$H102</formula>
    </cfRule>
  </conditionalFormatting>
  <conditionalFormatting sqref="M105:M114">
    <cfRule type="expression" priority="4" dxfId="0" stopIfTrue="1">
      <formula>$G$97=""</formula>
    </cfRule>
    <cfRule type="expression" priority="5" dxfId="38" stopIfTrue="1">
      <formula>M105&lt;&gt;""</formula>
    </cfRule>
    <cfRule type="expression" priority="6" dxfId="2" stopIfTrue="1">
      <formula>$G105&lt;&gt;""</formula>
    </cfRule>
    <cfRule type="expression" priority="7" dxfId="2" stopIfTrue="1">
      <formula>$H105&lt;&gt;""</formula>
    </cfRule>
    <cfRule type="expression" priority="8" dxfId="0" stopIfTrue="1">
      <formula>$G105=$H105</formula>
    </cfRule>
  </conditionalFormatting>
  <conditionalFormatting sqref="G11:J12">
    <cfRule type="expression" priority="3" dxfId="0" stopIfTrue="1">
      <formula>$G$11=""</formula>
    </cfRule>
  </conditionalFormatting>
  <conditionalFormatting sqref="K11:O12">
    <cfRule type="expression" priority="2" dxfId="55" stopIfTrue="1">
      <formula>$K$11=""</formula>
    </cfRule>
  </conditionalFormatting>
  <dataValidations count="2">
    <dataValidation type="list" allowBlank="1" showInputMessage="1" showErrorMessage="1" sqref="M26:M38 M45:M57 M64:M76 M83:M95 M102:M114">
      <formula1>"確認済,確認不可"</formula1>
    </dataValidation>
    <dataValidation type="list" allowBlank="1" showInputMessage="1" showErrorMessage="1" sqref="N26:N38 N45:N57 N64:N76 N83:N95 N102:N11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5" r:id="rId2"/>
  <rowBreaks count="2" manualBreakCount="2">
    <brk id="39" max="255" man="1"/>
    <brk id="77"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O113"/>
  <sheetViews>
    <sheetView view="pageBreakPreview" zoomScale="60" zoomScaleNormal="60" zoomScalePageLayoutView="50" workbookViewId="0" topLeftCell="A1">
      <selection activeCell="H88" sqref="H88:I88"/>
    </sheetView>
  </sheetViews>
  <sheetFormatPr defaultColWidth="13.140625" defaultRowHeight="15"/>
  <cols>
    <col min="1" max="1" width="19.57421875" style="181" customWidth="1"/>
    <col min="2" max="2" width="17.421875" style="181" customWidth="1"/>
    <col min="3" max="3" width="28.00390625" style="181" customWidth="1"/>
    <col min="4" max="4" width="17.8515625" style="181" customWidth="1"/>
    <col min="5" max="5" width="17.8515625" style="16" customWidth="1"/>
    <col min="6" max="7" width="18.421875" style="16" customWidth="1"/>
    <col min="8" max="8" width="36.57421875" style="16" customWidth="1"/>
    <col min="9" max="9" width="28.8515625" style="16" customWidth="1"/>
    <col min="10" max="10" width="32.00390625" style="16" customWidth="1"/>
    <col min="11" max="11" width="32.421875" style="16" customWidth="1"/>
    <col min="12" max="12" width="40.57421875" style="16" customWidth="1"/>
    <col min="13" max="14" width="21.57421875" style="16" customWidth="1"/>
    <col min="15" max="16384" width="13.140625" style="16" customWidth="1"/>
  </cols>
  <sheetData>
    <row r="1" ht="18.75">
      <c r="N1" s="174" t="s">
        <v>231</v>
      </c>
    </row>
    <row r="2" spans="1:15" ht="35.25" customHeight="1">
      <c r="A2" s="769" t="s">
        <v>76</v>
      </c>
      <c r="B2" s="769"/>
      <c r="C2" s="769"/>
      <c r="D2" s="769"/>
      <c r="E2" s="769"/>
      <c r="F2" s="769"/>
      <c r="G2" s="769"/>
      <c r="H2" s="769"/>
      <c r="I2" s="769"/>
      <c r="J2" s="769"/>
      <c r="K2" s="769"/>
      <c r="L2" s="769"/>
      <c r="M2" s="769"/>
      <c r="N2" s="769"/>
      <c r="O2" s="38"/>
    </row>
    <row r="3" spans="1:15" s="17" customFormat="1" ht="27.75" customHeight="1">
      <c r="A3" s="770" t="s">
        <v>15</v>
      </c>
      <c r="B3" s="770"/>
      <c r="C3" s="770"/>
      <c r="D3" s="770"/>
      <c r="E3" s="770"/>
      <c r="F3" s="770"/>
      <c r="G3" s="770"/>
      <c r="H3" s="39"/>
      <c r="I3" s="39"/>
      <c r="J3" s="39"/>
      <c r="K3" s="39"/>
      <c r="L3" s="39"/>
      <c r="M3" s="39"/>
      <c r="N3" s="40"/>
      <c r="O3" s="40"/>
    </row>
    <row r="4" spans="1:15" ht="16.5" customHeight="1">
      <c r="A4" s="771" t="s">
        <v>121</v>
      </c>
      <c r="B4" s="771"/>
      <c r="C4" s="771"/>
      <c r="D4" s="771"/>
      <c r="E4" s="771"/>
      <c r="F4" s="771"/>
      <c r="G4" s="771"/>
      <c r="H4" s="771"/>
      <c r="I4" s="109"/>
      <c r="J4" s="39"/>
      <c r="O4" s="38"/>
    </row>
    <row r="5" spans="1:15" s="17" customFormat="1" ht="33.75" customHeight="1">
      <c r="A5" s="771"/>
      <c r="B5" s="771"/>
      <c r="C5" s="771"/>
      <c r="D5" s="771"/>
      <c r="E5" s="771"/>
      <c r="F5" s="771"/>
      <c r="G5" s="771"/>
      <c r="H5" s="771"/>
      <c r="I5" s="109"/>
      <c r="J5" s="107"/>
      <c r="K5" s="772" t="s">
        <v>16</v>
      </c>
      <c r="L5" s="741"/>
      <c r="M5" s="773"/>
      <c r="N5" s="773"/>
      <c r="O5" s="40"/>
    </row>
    <row r="6" spans="1:15" s="17" customFormat="1" ht="33.75" customHeight="1">
      <c r="A6" s="771"/>
      <c r="B6" s="771"/>
      <c r="C6" s="771"/>
      <c r="D6" s="771"/>
      <c r="E6" s="771"/>
      <c r="F6" s="771"/>
      <c r="G6" s="771"/>
      <c r="H6" s="771"/>
      <c r="I6" s="109"/>
      <c r="J6" s="107"/>
      <c r="K6" s="258" t="s">
        <v>44</v>
      </c>
      <c r="L6" s="259" t="s">
        <v>29</v>
      </c>
      <c r="M6" s="762">
        <f>IF('様式C_研究責任医師'!M5="","",'様式C_研究責任医師'!M5)</f>
      </c>
      <c r="N6" s="710"/>
      <c r="O6" s="40"/>
    </row>
    <row r="7" spans="1:15" s="17" customFormat="1" ht="33.75" customHeight="1">
      <c r="A7" s="763" t="s">
        <v>18</v>
      </c>
      <c r="B7" s="764">
        <f>IF('様式B'!E5="","",'様式B'!E5)</f>
      </c>
      <c r="C7" s="627"/>
      <c r="D7" s="627"/>
      <c r="E7" s="627"/>
      <c r="F7" s="627"/>
      <c r="G7" s="109"/>
      <c r="H7" s="109"/>
      <c r="I7" s="109"/>
      <c r="J7" s="108"/>
      <c r="K7" s="260"/>
      <c r="L7" s="259" t="s">
        <v>30</v>
      </c>
      <c r="M7" s="762">
        <f>IF('様式C_研究責任医師'!M7="","",'様式C_研究責任医師'!M7)</f>
      </c>
      <c r="N7" s="710"/>
      <c r="O7" s="40"/>
    </row>
    <row r="8" spans="1:15" s="17" customFormat="1" ht="33.75" customHeight="1">
      <c r="A8" s="360"/>
      <c r="B8" s="427"/>
      <c r="C8" s="427"/>
      <c r="D8" s="427"/>
      <c r="E8" s="427"/>
      <c r="F8" s="427"/>
      <c r="G8" s="41"/>
      <c r="H8" s="42"/>
      <c r="I8" s="42"/>
      <c r="J8" s="42"/>
      <c r="K8" s="42"/>
      <c r="L8" s="42"/>
      <c r="M8" s="42"/>
      <c r="N8" s="40"/>
      <c r="O8" s="40"/>
    </row>
    <row r="9" spans="1:15" s="17" customFormat="1" ht="33.75" customHeight="1">
      <c r="A9" s="189"/>
      <c r="B9" s="190"/>
      <c r="C9" s="191"/>
      <c r="D9" s="191"/>
      <c r="E9" s="41"/>
      <c r="F9" s="41"/>
      <c r="G9" s="41"/>
      <c r="H9" s="42"/>
      <c r="I9" s="42"/>
      <c r="J9" s="42"/>
      <c r="K9" s="42"/>
      <c r="L9" s="42"/>
      <c r="M9" s="42"/>
      <c r="N9" s="40"/>
      <c r="O9" s="40"/>
    </row>
    <row r="10" spans="1:15" s="17" customFormat="1" ht="33.75" customHeight="1">
      <c r="A10" s="189"/>
      <c r="B10" s="765" t="s">
        <v>23</v>
      </c>
      <c r="C10" s="766"/>
      <c r="D10" s="767" t="s">
        <v>70</v>
      </c>
      <c r="E10" s="768"/>
      <c r="F10" s="270" t="s">
        <v>69</v>
      </c>
      <c r="H10" s="270" t="s">
        <v>23</v>
      </c>
      <c r="I10" s="270" t="s">
        <v>70</v>
      </c>
      <c r="J10" s="270" t="s">
        <v>69</v>
      </c>
      <c r="K10" s="42"/>
      <c r="L10" s="284" t="s">
        <v>208</v>
      </c>
      <c r="N10" s="40"/>
      <c r="O10" s="40"/>
    </row>
    <row r="11" spans="1:15" s="17" customFormat="1" ht="33.75" customHeight="1">
      <c r="A11" s="189"/>
      <c r="B11" s="754">
        <f>IF('様式C_研究責任医師'!C11="","",'様式C_研究責任医師'!C11)</f>
      </c>
      <c r="C11" s="541"/>
      <c r="D11" s="755">
        <f>IF('様式C_研究責任医師'!D11="","",'様式C_研究責任医師'!D11)</f>
      </c>
      <c r="E11" s="756"/>
      <c r="F11" s="110">
        <f>IF('様式C_研究責任医師'!E11="","",'様式C_研究責任医師'!E11)</f>
      </c>
      <c r="H11" s="97">
        <f>IF('様式C_研究責任医師'!G11="","",'様式C_研究責任医師'!G11)</f>
      </c>
      <c r="I11" s="79">
        <f>IF('様式C_研究責任医師'!I11="","",'様式C_研究責任医師'!I11)</f>
      </c>
      <c r="J11" s="79">
        <f>IF('様式C_研究責任医師'!J11="","",'様式C_研究責任医師'!J11)</f>
      </c>
      <c r="K11" s="42"/>
      <c r="L11" s="774">
        <f>IF('様式B'!D8="","",'様式B'!D8)</f>
      </c>
      <c r="M11" s="482"/>
      <c r="N11" s="775"/>
      <c r="O11" s="40"/>
    </row>
    <row r="12" spans="1:15" s="17" customFormat="1" ht="33.75" customHeight="1">
      <c r="A12" s="189"/>
      <c r="B12" s="754">
        <f>IF('様式C_研究責任医師'!C12="","",'様式C_研究責任医師'!C12)</f>
      </c>
      <c r="C12" s="541"/>
      <c r="D12" s="755">
        <f>IF('様式C_研究責任医師'!D12="","",'様式C_研究責任医師'!D12)</f>
      </c>
      <c r="E12" s="756"/>
      <c r="F12" s="110">
        <f>IF('様式C_研究責任医師'!E12="","",'様式C_研究責任医師'!E12)</f>
      </c>
      <c r="H12" s="97">
        <f>IF('様式C_研究責任医師'!G12="","",'様式C_研究責任医師'!G12)</f>
      </c>
      <c r="I12" s="79">
        <f>IF('様式C_研究責任医師'!I12="","",'様式C_研究責任医師'!I12)</f>
      </c>
      <c r="J12" s="79">
        <f>IF('様式C_研究責任医師'!J12="","",'様式C_研究責任医師'!J12)</f>
      </c>
      <c r="K12" s="42"/>
      <c r="L12" s="776"/>
      <c r="M12" s="777"/>
      <c r="N12" s="778"/>
      <c r="O12" s="40"/>
    </row>
    <row r="13" spans="1:15" s="17" customFormat="1" ht="33.75" customHeight="1">
      <c r="A13" s="189"/>
      <c r="B13" s="754">
        <f>IF('様式C_研究責任医師'!C13="","",'様式C_研究責任医師'!C13)</f>
      </c>
      <c r="C13" s="541"/>
      <c r="D13" s="755">
        <f>IF('様式C_研究責任医師'!D13="","",'様式C_研究責任医師'!D13)</f>
      </c>
      <c r="E13" s="756"/>
      <c r="F13" s="110">
        <f>IF('様式C_研究責任医師'!E13="","",'様式C_研究責任医師'!E13)</f>
      </c>
      <c r="H13" s="97">
        <f>IF('様式C_研究責任医師'!G13="","",'様式C_研究責任医師'!G13)</f>
      </c>
      <c r="I13" s="79">
        <f>IF('様式C_研究責任医師'!I13="","",'様式C_研究責任医師'!I13)</f>
      </c>
      <c r="J13" s="79">
        <f>IF('様式C_研究責任医師'!J13="","",'様式C_研究責任医師'!J13)</f>
      </c>
      <c r="K13" s="42"/>
      <c r="L13" s="776"/>
      <c r="M13" s="777"/>
      <c r="N13" s="778"/>
      <c r="O13" s="40"/>
    </row>
    <row r="14" spans="1:15" s="17" customFormat="1" ht="33.75" customHeight="1">
      <c r="A14" s="189"/>
      <c r="B14" s="754">
        <f>IF('様式C_研究責任医師'!C14="","",'様式C_研究責任医師'!C14)</f>
      </c>
      <c r="C14" s="541"/>
      <c r="D14" s="755">
        <f>IF('様式C_研究責任医師'!D14="","",'様式C_研究責任医師'!D14)</f>
      </c>
      <c r="E14" s="756"/>
      <c r="F14" s="110">
        <f>IF('様式C_研究責任医師'!E14="","",'様式C_研究責任医師'!E14)</f>
      </c>
      <c r="H14" s="97">
        <f>IF('様式C_研究責任医師'!G14="","",'様式C_研究責任医師'!G14)</f>
      </c>
      <c r="I14" s="79">
        <f>IF('様式C_研究責任医師'!I14="","",'様式C_研究責任医師'!I14)</f>
      </c>
      <c r="J14" s="79">
        <f>IF('様式C_研究責任医師'!J14="","",'様式C_研究責任医師'!J14)</f>
      </c>
      <c r="K14" s="42"/>
      <c r="L14" s="779"/>
      <c r="M14" s="780"/>
      <c r="N14" s="781"/>
      <c r="O14" s="40"/>
    </row>
    <row r="15" spans="1:15" s="17" customFormat="1" ht="33.75" customHeight="1">
      <c r="A15" s="189"/>
      <c r="B15" s="754">
        <f>IF('様式C_研究責任医師'!C15="","",'様式C_研究責任医師'!C15)</f>
      </c>
      <c r="C15" s="541"/>
      <c r="D15" s="755">
        <f>IF('様式C_研究責任医師'!D15="","",'様式C_研究責任医師'!D15)</f>
      </c>
      <c r="E15" s="756"/>
      <c r="F15" s="110">
        <f>IF('様式C_研究責任医師'!E15="","",'様式C_研究責任医師'!E15)</f>
      </c>
      <c r="H15" s="97">
        <f>IF('様式C_研究責任医師'!G15="","",'様式C_研究責任医師'!G15)</f>
      </c>
      <c r="I15" s="79">
        <f>IF('様式C_研究責任医師'!I15="","",'様式C_研究責任医師'!I15)</f>
      </c>
      <c r="J15" s="79">
        <f>IF('様式C_研究責任医師'!J15="","",'様式C_研究責任医師'!J15)</f>
      </c>
      <c r="K15" s="42"/>
      <c r="L15" s="286" t="s">
        <v>113</v>
      </c>
      <c r="M15" s="285"/>
      <c r="N15" s="285"/>
      <c r="O15" s="40"/>
    </row>
    <row r="16" spans="1:15" s="17" customFormat="1" ht="33.75" customHeight="1">
      <c r="A16" s="189"/>
      <c r="B16" s="754">
        <f>IF('様式C_研究責任医師'!C16="","",'様式C_研究責任医師'!C16)</f>
      </c>
      <c r="C16" s="541"/>
      <c r="D16" s="755">
        <f>IF('様式C_研究責任医師'!D16="","",'様式C_研究責任医師'!D16)</f>
      </c>
      <c r="E16" s="756"/>
      <c r="F16" s="110">
        <f>IF('様式C_研究責任医師'!E16="","",'様式C_研究責任医師'!E16)</f>
      </c>
      <c r="H16" s="97">
        <f>IF('様式C_研究責任医師'!G16="","",'様式C_研究責任医師'!G16)</f>
      </c>
      <c r="I16" s="79">
        <f>IF('様式C_研究責任医師'!I16="","",'様式C_研究責任医師'!I16)</f>
      </c>
      <c r="J16" s="79">
        <f>IF('様式C_研究責任医師'!J16="","",'様式C_研究責任医師'!J16)</f>
      </c>
      <c r="K16" s="42"/>
      <c r="L16" s="640"/>
      <c r="M16" s="641"/>
      <c r="N16" s="642"/>
      <c r="O16" s="40"/>
    </row>
    <row r="17" spans="1:15" s="17" customFormat="1" ht="33.75" customHeight="1">
      <c r="A17" s="189"/>
      <c r="B17" s="754">
        <f>IF('様式C_研究責任医師'!C17="","",'様式C_研究責任医師'!C17)</f>
      </c>
      <c r="C17" s="541"/>
      <c r="D17" s="755">
        <f>IF('様式C_研究責任医師'!D17="","",'様式C_研究責任医師'!D17)</f>
      </c>
      <c r="E17" s="756"/>
      <c r="F17" s="110">
        <f>IF('様式C_研究責任医師'!E17="","",'様式C_研究責任医師'!E17)</f>
      </c>
      <c r="H17" s="97">
        <f>IF('様式C_研究責任医師'!G17="","",'様式C_研究責任医師'!G17)</f>
      </c>
      <c r="I17" s="79">
        <f>IF('様式C_研究責任医師'!I17="","",'様式C_研究責任医師'!I17)</f>
      </c>
      <c r="J17" s="79">
        <f>IF('様式C_研究責任医師'!J17="","",'様式C_研究責任医師'!J17)</f>
      </c>
      <c r="K17" s="42"/>
      <c r="L17" s="643"/>
      <c r="M17" s="644"/>
      <c r="N17" s="645"/>
      <c r="O17" s="40"/>
    </row>
    <row r="18" spans="1:15" s="17" customFormat="1" ht="33.75" customHeight="1">
      <c r="A18" s="189"/>
      <c r="B18" s="754">
        <f>IF('様式C_研究責任医師'!C18="","",'様式C_研究責任医師'!C18)</f>
      </c>
      <c r="C18" s="541"/>
      <c r="D18" s="755">
        <f>IF('様式C_研究責任医師'!D18="","",'様式C_研究責任医師'!D18)</f>
      </c>
      <c r="E18" s="756"/>
      <c r="F18" s="110">
        <f>IF('様式C_研究責任医師'!E18="","",'様式C_研究責任医師'!E18)</f>
      </c>
      <c r="H18" s="97">
        <f>IF('様式C_研究責任医師'!G18="","",'様式C_研究責任医師'!G18)</f>
      </c>
      <c r="I18" s="79">
        <f>IF('様式C_研究責任医師'!I18="","",'様式C_研究責任医師'!I18)</f>
      </c>
      <c r="J18" s="79">
        <f>IF('様式C_研究責任医師'!J18="","",'様式C_研究責任医師'!J18)</f>
      </c>
      <c r="K18" s="42"/>
      <c r="L18" s="643"/>
      <c r="M18" s="644"/>
      <c r="N18" s="645"/>
      <c r="O18" s="40"/>
    </row>
    <row r="19" spans="1:15" s="17" customFormat="1" ht="13.5" customHeight="1">
      <c r="A19" s="189"/>
      <c r="B19" s="190"/>
      <c r="C19" s="191"/>
      <c r="D19" s="191"/>
      <c r="E19" s="41"/>
      <c r="F19" s="42"/>
      <c r="G19" s="42"/>
      <c r="H19" s="42"/>
      <c r="I19" s="42"/>
      <c r="J19" s="42"/>
      <c r="K19" s="42"/>
      <c r="L19" s="646"/>
      <c r="M19" s="647"/>
      <c r="N19" s="648"/>
      <c r="O19" s="40"/>
    </row>
    <row r="20" spans="1:15" ht="36" customHeight="1">
      <c r="A20" s="261" t="s">
        <v>235</v>
      </c>
      <c r="B20" s="106"/>
      <c r="C20" s="192"/>
      <c r="D20" s="192"/>
      <c r="E20" s="38"/>
      <c r="F20" s="38"/>
      <c r="G20" s="38"/>
      <c r="H20" s="38"/>
      <c r="I20" s="38"/>
      <c r="J20" s="38"/>
      <c r="K20" s="38"/>
      <c r="L20" s="38"/>
      <c r="M20" s="38"/>
      <c r="N20" s="38"/>
      <c r="O20" s="38"/>
    </row>
    <row r="21" spans="1:15" ht="46.5" customHeight="1">
      <c r="A21" s="757" t="s">
        <v>144</v>
      </c>
      <c r="B21" s="758"/>
      <c r="C21" s="262"/>
      <c r="D21" s="263"/>
      <c r="E21" s="264"/>
      <c r="F21" s="265" t="s">
        <v>114</v>
      </c>
      <c r="G21" s="265" t="s">
        <v>72</v>
      </c>
      <c r="H21" s="759" t="s">
        <v>206</v>
      </c>
      <c r="I21" s="759"/>
      <c r="J21" s="759"/>
      <c r="K21" s="759"/>
      <c r="L21" s="760"/>
      <c r="M21" s="760"/>
      <c r="N21" s="761"/>
      <c r="O21" s="38"/>
    </row>
    <row r="22" spans="1:15" ht="49.5" customHeight="1">
      <c r="A22" s="742">
        <f>IF(ISNA(VLOOKUP(1,'様式B'!$A$17:$H$52,8,FALSE)),"",VLOOKUP(1,'様式B'!$A$17:$H$52,8,FALSE))</f>
      </c>
      <c r="B22" s="743"/>
      <c r="C22" s="746">
        <f>IF(H22="","","本研究費を提供(Q2)")</f>
      </c>
      <c r="D22" s="747"/>
      <c r="E22" s="747"/>
      <c r="F22" s="197"/>
      <c r="G22" s="197"/>
      <c r="H22" s="748">
        <f>IF(ISNA(VLOOKUP($A22,管理計画Q2,3,FALSE)),"",VLOOKUP($A22,管理計画Q2,3,FALSE))</f>
      </c>
      <c r="I22" s="749"/>
      <c r="J22" s="750"/>
      <c r="K22" s="750"/>
      <c r="L22" s="750"/>
      <c r="M22" s="750"/>
      <c r="N22" s="751"/>
      <c r="O22" s="38"/>
    </row>
    <row r="23" spans="1:15" ht="49.5" customHeight="1">
      <c r="A23" s="742"/>
      <c r="B23" s="743"/>
      <c r="C23" s="752">
        <f>IF(H23="","","本研究に使用する薬剤・機器等を無償提供・無償貸与(Q3)")</f>
      </c>
      <c r="D23" s="753"/>
      <c r="E23" s="753"/>
      <c r="F23" s="198"/>
      <c r="G23" s="198"/>
      <c r="H23" s="748">
        <f>IF(ISNA(VLOOKUP($A22,管理計画Q3,3,FALSE)),"",VLOOKUP($A22,管理計画Q3,3,FALSE))</f>
      </c>
      <c r="I23" s="749"/>
      <c r="J23" s="750"/>
      <c r="K23" s="750"/>
      <c r="L23" s="750"/>
      <c r="M23" s="750"/>
      <c r="N23" s="751"/>
      <c r="O23" s="38"/>
    </row>
    <row r="24" spans="1:15" ht="49.5" customHeight="1">
      <c r="A24" s="742"/>
      <c r="B24" s="743"/>
      <c r="C24" s="746">
        <f>IF(H24="","","本研究に役務を提供(Q4)")</f>
      </c>
      <c r="D24" s="747"/>
      <c r="E24" s="747"/>
      <c r="F24" s="197"/>
      <c r="G24" s="197"/>
      <c r="H24" s="748">
        <f>IF(ISNA(VLOOKUP($A22,管理計画Q4,3,FALSE)),"",VLOOKUP($A22,管理計画Q4,3,FALSE))</f>
      </c>
      <c r="I24" s="749"/>
      <c r="J24" s="750"/>
      <c r="K24" s="750"/>
      <c r="L24" s="750"/>
      <c r="M24" s="750"/>
      <c r="N24" s="751"/>
      <c r="O24" s="38"/>
    </row>
    <row r="25" spans="1:15" ht="49.5" customHeight="1">
      <c r="A25" s="744"/>
      <c r="B25" s="745"/>
      <c r="C25" s="746">
        <f>IF(H25="","","本研究に参加・一部を担当(Q5)")</f>
      </c>
      <c r="D25" s="747"/>
      <c r="E25" s="747"/>
      <c r="F25" s="197"/>
      <c r="G25" s="197"/>
      <c r="H25" s="748">
        <f>IF(ISNA(VLOOKUP($A22,管理計画Q5,3,FALSE)),"",VLOOKUP($A22,管理計画Q5,3,FALSE))</f>
      </c>
      <c r="I25" s="749"/>
      <c r="J25" s="750"/>
      <c r="K25" s="750"/>
      <c r="L25" s="750"/>
      <c r="M25" s="750"/>
      <c r="N25" s="751"/>
      <c r="O25" s="38"/>
    </row>
    <row r="26" spans="1:15" ht="49.5" customHeight="1">
      <c r="A26" s="742">
        <f>IF(ISNA(VLOOKUP(2,'様式B'!$A$17:$H$52,8,FALSE)),"",VLOOKUP(2,'様式B'!$A$17:$H$52,8,FALSE))</f>
      </c>
      <c r="B26" s="743"/>
      <c r="C26" s="746">
        <f>IF(H26="","","本研究費を提供(Q2)")</f>
      </c>
      <c r="D26" s="747"/>
      <c r="E26" s="747"/>
      <c r="F26" s="197"/>
      <c r="G26" s="197"/>
      <c r="H26" s="748">
        <f>IF(ISNA(VLOOKUP($A26,管理計画Q2,3,FALSE)),"",VLOOKUP($A26,管理計画Q2,3,FALSE))</f>
      </c>
      <c r="I26" s="749"/>
      <c r="J26" s="750"/>
      <c r="K26" s="750"/>
      <c r="L26" s="750"/>
      <c r="M26" s="750"/>
      <c r="N26" s="751"/>
      <c r="O26" s="38"/>
    </row>
    <row r="27" spans="1:15" ht="49.5" customHeight="1">
      <c r="A27" s="742"/>
      <c r="B27" s="743"/>
      <c r="C27" s="752">
        <f>IF(H27="","","本研究に使用する薬剤・機器等を無償提供・無償貸与(Q3)")</f>
      </c>
      <c r="D27" s="753"/>
      <c r="E27" s="753"/>
      <c r="F27" s="198"/>
      <c r="G27" s="198"/>
      <c r="H27" s="748">
        <f>IF(ISNA(VLOOKUP($A26,管理計画Q3,3,FALSE)),"",VLOOKUP($A26,管理計画Q3,3,FALSE))</f>
      </c>
      <c r="I27" s="749"/>
      <c r="J27" s="750"/>
      <c r="K27" s="750"/>
      <c r="L27" s="750"/>
      <c r="M27" s="750"/>
      <c r="N27" s="751"/>
      <c r="O27" s="38"/>
    </row>
    <row r="28" spans="1:15" ht="49.5" customHeight="1">
      <c r="A28" s="742"/>
      <c r="B28" s="743"/>
      <c r="C28" s="746">
        <f>IF(H28="","","本研究に役務を提供(Q4)")</f>
      </c>
      <c r="D28" s="747"/>
      <c r="E28" s="747"/>
      <c r="F28" s="197"/>
      <c r="G28" s="197"/>
      <c r="H28" s="748">
        <f>IF(ISNA(VLOOKUP($A26,管理計画Q4,3,FALSE)),"",VLOOKUP($A26,管理計画Q4,3,FALSE))</f>
      </c>
      <c r="I28" s="749"/>
      <c r="J28" s="750"/>
      <c r="K28" s="750"/>
      <c r="L28" s="750"/>
      <c r="M28" s="750"/>
      <c r="N28" s="751"/>
      <c r="O28" s="38"/>
    </row>
    <row r="29" spans="1:15" ht="49.5" customHeight="1">
      <c r="A29" s="744"/>
      <c r="B29" s="745"/>
      <c r="C29" s="746">
        <f>IF(H29="","","本研究に参加・一部を担当(Q5)")</f>
      </c>
      <c r="D29" s="747"/>
      <c r="E29" s="747"/>
      <c r="F29" s="197"/>
      <c r="G29" s="197"/>
      <c r="H29" s="748">
        <f>IF(ISNA(VLOOKUP($A26,管理計画Q5,3,FALSE)),"",VLOOKUP($A26,管理計画Q5,3,FALSE))</f>
      </c>
      <c r="I29" s="749"/>
      <c r="J29" s="750"/>
      <c r="K29" s="750"/>
      <c r="L29" s="750"/>
      <c r="M29" s="750"/>
      <c r="N29" s="751"/>
      <c r="O29" s="38"/>
    </row>
    <row r="30" spans="1:15" ht="49.5" customHeight="1">
      <c r="A30" s="742">
        <f>IF(ISNA(VLOOKUP(3,'様式B'!$A$17:$H$52,8,FALSE)),"",VLOOKUP(3,'様式B'!$A$17:$H$52,8,FALSE))</f>
      </c>
      <c r="B30" s="743"/>
      <c r="C30" s="746">
        <f>IF(H30="","","本研究費を提供(Q2)")</f>
      </c>
      <c r="D30" s="747"/>
      <c r="E30" s="747"/>
      <c r="F30" s="197"/>
      <c r="G30" s="197"/>
      <c r="H30" s="748">
        <f>IF(ISNA(VLOOKUP($A30,管理計画Q2,3,FALSE)),"",VLOOKUP($A30,管理計画Q2,3,FALSE))</f>
      </c>
      <c r="I30" s="749"/>
      <c r="J30" s="750"/>
      <c r="K30" s="750"/>
      <c r="L30" s="750"/>
      <c r="M30" s="750"/>
      <c r="N30" s="751"/>
      <c r="O30" s="38"/>
    </row>
    <row r="31" spans="1:15" ht="49.5" customHeight="1">
      <c r="A31" s="742"/>
      <c r="B31" s="743"/>
      <c r="C31" s="752">
        <f>IF(H31="","","本研究に使用する薬剤・機器等を無償提供・無償貸与(Q3)")</f>
      </c>
      <c r="D31" s="753"/>
      <c r="E31" s="753"/>
      <c r="F31" s="198"/>
      <c r="G31" s="198"/>
      <c r="H31" s="748">
        <f>IF(ISNA(VLOOKUP($A30,管理計画Q3,3,FALSE)),"",VLOOKUP($A30,管理計画Q3,3,FALSE))</f>
      </c>
      <c r="I31" s="749"/>
      <c r="J31" s="750"/>
      <c r="K31" s="750"/>
      <c r="L31" s="750"/>
      <c r="M31" s="750"/>
      <c r="N31" s="751"/>
      <c r="O31" s="38"/>
    </row>
    <row r="32" spans="1:15" ht="49.5" customHeight="1">
      <c r="A32" s="742"/>
      <c r="B32" s="743"/>
      <c r="C32" s="746">
        <f>IF(H32="","","本研究に役務を提供(Q4)")</f>
      </c>
      <c r="D32" s="747"/>
      <c r="E32" s="747"/>
      <c r="F32" s="197"/>
      <c r="G32" s="197"/>
      <c r="H32" s="748">
        <f>IF(ISNA(VLOOKUP($A30,管理計画Q4,3,FALSE)),"",VLOOKUP($A30,管理計画Q4,3,FALSE))</f>
      </c>
      <c r="I32" s="749"/>
      <c r="J32" s="750"/>
      <c r="K32" s="750"/>
      <c r="L32" s="750"/>
      <c r="M32" s="750"/>
      <c r="N32" s="751"/>
      <c r="O32" s="38"/>
    </row>
    <row r="33" spans="1:15" ht="49.5" customHeight="1">
      <c r="A33" s="744"/>
      <c r="B33" s="745"/>
      <c r="C33" s="746">
        <f>IF(H33="","","本研究に参加・一部を担当(Q5)")</f>
      </c>
      <c r="D33" s="747"/>
      <c r="E33" s="747"/>
      <c r="F33" s="197"/>
      <c r="G33" s="197"/>
      <c r="H33" s="748">
        <f>IF(ISNA(VLOOKUP($A30,管理計画Q5,3,FALSE)),"",VLOOKUP($A30,管理計画Q5,3,FALSE))</f>
      </c>
      <c r="I33" s="749"/>
      <c r="J33" s="750"/>
      <c r="K33" s="750"/>
      <c r="L33" s="750"/>
      <c r="M33" s="750"/>
      <c r="N33" s="751"/>
      <c r="O33" s="38"/>
    </row>
    <row r="34" spans="1:15" ht="49.5" customHeight="1">
      <c r="A34" s="742">
        <f>IF(ISNA(VLOOKUP(4,'様式B'!$A$17:$H$52,8,FALSE)),"",VLOOKUP(4,'様式B'!$A$17:$H$52,8,FALSE))</f>
      </c>
      <c r="B34" s="743"/>
      <c r="C34" s="746">
        <f>IF(H34="","","本研究費を提供(Q2)")</f>
      </c>
      <c r="D34" s="747"/>
      <c r="E34" s="747"/>
      <c r="F34" s="197"/>
      <c r="G34" s="197"/>
      <c r="H34" s="748">
        <f>IF(ISNA(VLOOKUP($A34,管理計画Q2,3,FALSE)),"",VLOOKUP($A34,管理計画Q2,3,FALSE))</f>
      </c>
      <c r="I34" s="749"/>
      <c r="J34" s="750"/>
      <c r="K34" s="750"/>
      <c r="L34" s="750"/>
      <c r="M34" s="750"/>
      <c r="N34" s="751"/>
      <c r="O34" s="38"/>
    </row>
    <row r="35" spans="1:15" ht="49.5" customHeight="1">
      <c r="A35" s="742"/>
      <c r="B35" s="743"/>
      <c r="C35" s="752">
        <f>IF(H35="","","本研究に使用する薬剤・機器等を無償提供・無償貸与(Q3)")</f>
      </c>
      <c r="D35" s="753"/>
      <c r="E35" s="753"/>
      <c r="F35" s="198"/>
      <c r="G35" s="198"/>
      <c r="H35" s="748">
        <f>IF(ISNA(VLOOKUP($A34,管理計画Q3,3,FALSE)),"",VLOOKUP($A34,管理計画Q3,3,FALSE))</f>
      </c>
      <c r="I35" s="749"/>
      <c r="J35" s="750"/>
      <c r="K35" s="750"/>
      <c r="L35" s="750"/>
      <c r="M35" s="750"/>
      <c r="N35" s="751"/>
      <c r="O35" s="38"/>
    </row>
    <row r="36" spans="1:15" ht="49.5" customHeight="1">
      <c r="A36" s="742"/>
      <c r="B36" s="743"/>
      <c r="C36" s="746">
        <f>IF(H36="","","本研究に役務を提供(Q4)")</f>
      </c>
      <c r="D36" s="747"/>
      <c r="E36" s="747"/>
      <c r="F36" s="197"/>
      <c r="G36" s="197"/>
      <c r="H36" s="748">
        <f>IF(ISNA(VLOOKUP($A34,管理計画Q4,3,FALSE)),"",VLOOKUP($A34,管理計画Q4,3,FALSE))</f>
      </c>
      <c r="I36" s="749"/>
      <c r="J36" s="750"/>
      <c r="K36" s="750"/>
      <c r="L36" s="750"/>
      <c r="M36" s="750"/>
      <c r="N36" s="751"/>
      <c r="O36" s="38"/>
    </row>
    <row r="37" spans="1:15" ht="49.5" customHeight="1">
      <c r="A37" s="744"/>
      <c r="B37" s="745"/>
      <c r="C37" s="746">
        <f>IF(H37="","","本研究に参加・一部を担当(Q5)")</f>
      </c>
      <c r="D37" s="747"/>
      <c r="E37" s="747"/>
      <c r="F37" s="197"/>
      <c r="G37" s="197"/>
      <c r="H37" s="748">
        <f>IF(ISNA(VLOOKUP($A34,管理計画Q5,3,FALSE)),"",VLOOKUP($A34,管理計画Q5,3,FALSE))</f>
      </c>
      <c r="I37" s="749"/>
      <c r="J37" s="750"/>
      <c r="K37" s="750"/>
      <c r="L37" s="750"/>
      <c r="M37" s="750"/>
      <c r="N37" s="751"/>
      <c r="O37" s="38"/>
    </row>
    <row r="38" spans="1:15" ht="49.5" customHeight="1">
      <c r="A38" s="742">
        <f>IF(ISNA(VLOOKUP(5,'様式B'!$A$17:$H$52,8,FALSE)),"",VLOOKUP(5,'様式B'!$A$17:$H$52,8,FALSE))</f>
      </c>
      <c r="B38" s="743"/>
      <c r="C38" s="746">
        <f>IF(H38="","","本研究費を提供(Q2)")</f>
      </c>
      <c r="D38" s="747"/>
      <c r="E38" s="747"/>
      <c r="F38" s="197"/>
      <c r="G38" s="197"/>
      <c r="H38" s="748">
        <f>IF(ISNA(VLOOKUP($A38,管理計画Q2,3,FALSE)),"",VLOOKUP($A38,管理計画Q2,3,FALSE))</f>
      </c>
      <c r="I38" s="749"/>
      <c r="J38" s="750"/>
      <c r="K38" s="750"/>
      <c r="L38" s="750"/>
      <c r="M38" s="750"/>
      <c r="N38" s="751"/>
      <c r="O38" s="38"/>
    </row>
    <row r="39" spans="1:15" ht="49.5" customHeight="1">
      <c r="A39" s="742"/>
      <c r="B39" s="743"/>
      <c r="C39" s="752">
        <f>IF(H39="","","本研究に使用する薬剤・機器等を無償提供・無償貸与(Q3)")</f>
      </c>
      <c r="D39" s="753"/>
      <c r="E39" s="753"/>
      <c r="F39" s="198"/>
      <c r="G39" s="198"/>
      <c r="H39" s="748">
        <f>IF(ISNA(VLOOKUP($A38,管理計画Q3,3,FALSE)),"",VLOOKUP($A38,管理計画Q3,3,FALSE))</f>
      </c>
      <c r="I39" s="749"/>
      <c r="J39" s="750"/>
      <c r="K39" s="750"/>
      <c r="L39" s="750"/>
      <c r="M39" s="750"/>
      <c r="N39" s="751"/>
      <c r="O39" s="38"/>
    </row>
    <row r="40" spans="1:15" ht="49.5" customHeight="1">
      <c r="A40" s="742"/>
      <c r="B40" s="743"/>
      <c r="C40" s="746">
        <f>IF(H40="","","本研究に役務を提供(Q4)")</f>
      </c>
      <c r="D40" s="747"/>
      <c r="E40" s="747"/>
      <c r="F40" s="197"/>
      <c r="G40" s="197"/>
      <c r="H40" s="748">
        <f>IF(ISNA(VLOOKUP($A38,管理計画Q4,3,FALSE)),"",VLOOKUP($A38,管理計画Q4,3,FALSE))</f>
      </c>
      <c r="I40" s="749"/>
      <c r="J40" s="750"/>
      <c r="K40" s="750"/>
      <c r="L40" s="750"/>
      <c r="M40" s="750"/>
      <c r="N40" s="751"/>
      <c r="O40" s="38"/>
    </row>
    <row r="41" spans="1:15" ht="49.5" customHeight="1">
      <c r="A41" s="744"/>
      <c r="B41" s="745"/>
      <c r="C41" s="746">
        <f>IF(H41="","","本研究に参加・一部を担当(Q5)")</f>
      </c>
      <c r="D41" s="747"/>
      <c r="E41" s="747"/>
      <c r="F41" s="197"/>
      <c r="G41" s="197"/>
      <c r="H41" s="748">
        <f>IF(ISNA(VLOOKUP($A38,管理計画Q5,3,FALSE)),"",VLOOKUP($A38,管理計画Q5,3,FALSE))</f>
      </c>
      <c r="I41" s="749"/>
      <c r="J41" s="750"/>
      <c r="K41" s="750"/>
      <c r="L41" s="750"/>
      <c r="M41" s="750"/>
      <c r="N41" s="751"/>
      <c r="O41" s="38"/>
    </row>
    <row r="42" spans="1:15" ht="18.75">
      <c r="A42" s="192"/>
      <c r="B42" s="192"/>
      <c r="C42" s="192"/>
      <c r="D42" s="192"/>
      <c r="E42" s="38"/>
      <c r="F42" s="38"/>
      <c r="G42" s="38"/>
      <c r="H42" s="38"/>
      <c r="I42" s="38"/>
      <c r="J42" s="38"/>
      <c r="K42" s="38"/>
      <c r="L42" s="38"/>
      <c r="M42" s="38"/>
      <c r="N42" s="38"/>
      <c r="O42" s="38"/>
    </row>
    <row r="43" spans="1:15" ht="36" customHeight="1">
      <c r="A43" s="261" t="s">
        <v>155</v>
      </c>
      <c r="B43" s="192"/>
      <c r="C43" s="106"/>
      <c r="D43" s="192"/>
      <c r="E43" s="38"/>
      <c r="F43" s="38"/>
      <c r="G43" s="38"/>
      <c r="H43" s="38"/>
      <c r="I43" s="38"/>
      <c r="J43" s="38"/>
      <c r="K43" s="38"/>
      <c r="L43" s="38"/>
      <c r="M43" s="38"/>
      <c r="N43" s="38"/>
      <c r="O43" s="38"/>
    </row>
    <row r="44" spans="1:15" ht="24" customHeight="1">
      <c r="A44" s="736">
        <f>IF('使用不可_選択肢'!A19="","",'使用不可_選択肢'!A19&amp;"とのCOIについて")</f>
      </c>
      <c r="B44" s="737"/>
      <c r="C44" s="737"/>
      <c r="D44" s="737"/>
      <c r="E44" s="735" t="s">
        <v>225</v>
      </c>
      <c r="F44" s="611"/>
      <c r="G44" s="558"/>
      <c r="H44" s="730"/>
      <c r="I44" s="731"/>
      <c r="J44" s="288"/>
      <c r="K44" s="288"/>
      <c r="L44" s="288"/>
      <c r="M44" s="288"/>
      <c r="N44" s="289"/>
      <c r="O44" s="38"/>
    </row>
    <row r="45" spans="1:15" s="53" customFormat="1" ht="42.75">
      <c r="A45" s="266" t="s">
        <v>19</v>
      </c>
      <c r="B45" s="266" t="s">
        <v>17</v>
      </c>
      <c r="C45" s="267" t="s">
        <v>117</v>
      </c>
      <c r="D45" s="267" t="s">
        <v>114</v>
      </c>
      <c r="E45" s="268" t="s">
        <v>72</v>
      </c>
      <c r="F45" s="739" t="s">
        <v>115</v>
      </c>
      <c r="G45" s="740"/>
      <c r="H45" s="740"/>
      <c r="I45" s="740"/>
      <c r="J45" s="740"/>
      <c r="K45" s="740"/>
      <c r="L45" s="741"/>
      <c r="M45" s="269" t="s">
        <v>145</v>
      </c>
      <c r="N45" s="269" t="s">
        <v>40</v>
      </c>
      <c r="O45" s="52"/>
    </row>
    <row r="46" spans="1:15" s="18" customFormat="1" ht="43.5" customHeight="1">
      <c r="A46" s="194"/>
      <c r="B46" s="217"/>
      <c r="C46" s="194"/>
      <c r="D46" s="193"/>
      <c r="E46" s="104"/>
      <c r="F46" s="105"/>
      <c r="G46" s="732">
        <f aca="true" t="shared" si="0" ref="G46:G53">IF(F46="基準1","基準１に従い研究計画書に、利益相反について、正確に記載し、説明文書に明示し、研究成果公表時に開示する。",IF(F46="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46="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。",IF(F46="基準1と7","基準１に従い研究計画書に、利益相反について、正確に記載し、説明文書に明示し、研究成果公表時に開示する。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基準7に該当するため、データ管理、モニタリング及び統計・解析に関与する業務に従事しない（研究分担医師のみ）",IF(F46="助言・勧告（自由記載）","","")))))</f>
      </c>
      <c r="H46" s="733"/>
      <c r="I46" s="733"/>
      <c r="J46" s="733"/>
      <c r="K46" s="733"/>
      <c r="L46" s="734"/>
      <c r="M46" s="105"/>
      <c r="N46" s="104"/>
      <c r="O46" s="43"/>
    </row>
    <row r="47" spans="1:15" s="18" customFormat="1" ht="43.5" customHeight="1">
      <c r="A47" s="194"/>
      <c r="B47" s="217"/>
      <c r="C47" s="194"/>
      <c r="D47" s="193"/>
      <c r="E47" s="104"/>
      <c r="F47" s="105"/>
      <c r="G47" s="732">
        <f t="shared" si="0"/>
      </c>
      <c r="H47" s="733"/>
      <c r="I47" s="733"/>
      <c r="J47" s="733"/>
      <c r="K47" s="733"/>
      <c r="L47" s="734"/>
      <c r="M47" s="105"/>
      <c r="N47" s="104"/>
      <c r="O47" s="43"/>
    </row>
    <row r="48" spans="1:15" s="18" customFormat="1" ht="43.5" customHeight="1">
      <c r="A48" s="194"/>
      <c r="B48" s="217"/>
      <c r="C48" s="194"/>
      <c r="D48" s="193"/>
      <c r="E48" s="104"/>
      <c r="F48" s="105"/>
      <c r="G48" s="732">
        <f t="shared" si="0"/>
      </c>
      <c r="H48" s="733"/>
      <c r="I48" s="733"/>
      <c r="J48" s="733"/>
      <c r="K48" s="733"/>
      <c r="L48" s="734"/>
      <c r="M48" s="105"/>
      <c r="N48" s="104"/>
      <c r="O48" s="43"/>
    </row>
    <row r="49" spans="1:15" s="18" customFormat="1" ht="43.5" customHeight="1">
      <c r="A49" s="194"/>
      <c r="B49" s="217"/>
      <c r="C49" s="194"/>
      <c r="D49" s="193"/>
      <c r="E49" s="104"/>
      <c r="F49" s="105"/>
      <c r="G49" s="732">
        <f t="shared" si="0"/>
      </c>
      <c r="H49" s="733"/>
      <c r="I49" s="733"/>
      <c r="J49" s="733"/>
      <c r="K49" s="733"/>
      <c r="L49" s="734"/>
      <c r="M49" s="105"/>
      <c r="N49" s="104"/>
      <c r="O49" s="43"/>
    </row>
    <row r="50" spans="1:15" s="18" customFormat="1" ht="43.5" customHeight="1">
      <c r="A50" s="194"/>
      <c r="B50" s="217"/>
      <c r="C50" s="194"/>
      <c r="D50" s="193"/>
      <c r="E50" s="104"/>
      <c r="F50" s="105"/>
      <c r="G50" s="732">
        <f t="shared" si="0"/>
      </c>
      <c r="H50" s="733"/>
      <c r="I50" s="733"/>
      <c r="J50" s="733"/>
      <c r="K50" s="733"/>
      <c r="L50" s="734"/>
      <c r="M50" s="105"/>
      <c r="N50" s="104"/>
      <c r="O50" s="43"/>
    </row>
    <row r="51" spans="1:15" s="18" customFormat="1" ht="43.5" customHeight="1">
      <c r="A51" s="194"/>
      <c r="B51" s="193"/>
      <c r="C51" s="194"/>
      <c r="D51" s="193"/>
      <c r="E51" s="104"/>
      <c r="F51" s="105"/>
      <c r="G51" s="732">
        <f t="shared" si="0"/>
      </c>
      <c r="H51" s="733"/>
      <c r="I51" s="733"/>
      <c r="J51" s="733"/>
      <c r="K51" s="733"/>
      <c r="L51" s="734"/>
      <c r="M51" s="105"/>
      <c r="N51" s="104"/>
      <c r="O51" s="43"/>
    </row>
    <row r="52" spans="1:15" s="18" customFormat="1" ht="43.5" customHeight="1">
      <c r="A52" s="194"/>
      <c r="B52" s="193"/>
      <c r="C52" s="194"/>
      <c r="D52" s="193"/>
      <c r="E52" s="104"/>
      <c r="F52" s="105"/>
      <c r="G52" s="732">
        <f t="shared" si="0"/>
      </c>
      <c r="H52" s="733"/>
      <c r="I52" s="733"/>
      <c r="J52" s="733"/>
      <c r="K52" s="733"/>
      <c r="L52" s="734"/>
      <c r="M52" s="105"/>
      <c r="N52" s="104"/>
      <c r="O52" s="43"/>
    </row>
    <row r="53" spans="1:15" s="18" customFormat="1" ht="43.5" customHeight="1">
      <c r="A53" s="194"/>
      <c r="B53" s="193"/>
      <c r="C53" s="194"/>
      <c r="D53" s="193"/>
      <c r="E53" s="104"/>
      <c r="F53" s="105"/>
      <c r="G53" s="732">
        <f t="shared" si="0"/>
      </c>
      <c r="H53" s="733"/>
      <c r="I53" s="733"/>
      <c r="J53" s="733"/>
      <c r="K53" s="733"/>
      <c r="L53" s="734"/>
      <c r="M53" s="104"/>
      <c r="N53" s="104"/>
      <c r="O53" s="43"/>
    </row>
    <row r="54" spans="1:15" ht="18.75">
      <c r="A54" s="192"/>
      <c r="B54" s="192"/>
      <c r="C54" s="192"/>
      <c r="D54" s="192"/>
      <c r="E54" s="38"/>
      <c r="F54" s="38"/>
      <c r="G54" s="38"/>
      <c r="H54" s="38"/>
      <c r="I54" s="38"/>
      <c r="J54" s="38"/>
      <c r="K54" s="38"/>
      <c r="L54" s="38"/>
      <c r="M54" s="38"/>
      <c r="N54" s="38"/>
      <c r="O54" s="38"/>
    </row>
    <row r="55" spans="1:15" ht="24" customHeight="1">
      <c r="A55" s="736">
        <f>IF('使用不可_選択肢'!A20="","",'使用不可_選択肢'!A20&amp;"とのCOIについて")</f>
      </c>
      <c r="B55" s="737"/>
      <c r="C55" s="737"/>
      <c r="D55" s="738"/>
      <c r="E55" s="735" t="s">
        <v>225</v>
      </c>
      <c r="F55" s="611"/>
      <c r="G55" s="558"/>
      <c r="H55" s="730"/>
      <c r="I55" s="731"/>
      <c r="J55" s="288"/>
      <c r="K55" s="288"/>
      <c r="L55" s="288"/>
      <c r="M55" s="288"/>
      <c r="N55" s="289"/>
      <c r="O55" s="38"/>
    </row>
    <row r="56" spans="1:15" s="53" customFormat="1" ht="42" customHeight="1">
      <c r="A56" s="266" t="s">
        <v>19</v>
      </c>
      <c r="B56" s="266" t="s">
        <v>17</v>
      </c>
      <c r="C56" s="267" t="s">
        <v>117</v>
      </c>
      <c r="D56" s="267" t="s">
        <v>114</v>
      </c>
      <c r="E56" s="268" t="s">
        <v>72</v>
      </c>
      <c r="F56" s="739" t="s">
        <v>115</v>
      </c>
      <c r="G56" s="740"/>
      <c r="H56" s="740"/>
      <c r="I56" s="740"/>
      <c r="J56" s="740"/>
      <c r="K56" s="740"/>
      <c r="L56" s="741"/>
      <c r="M56" s="269" t="s">
        <v>146</v>
      </c>
      <c r="N56" s="269" t="s">
        <v>40</v>
      </c>
      <c r="O56" s="52"/>
    </row>
    <row r="57" spans="1:15" ht="43.5" customHeight="1">
      <c r="A57" s="194"/>
      <c r="B57" s="193"/>
      <c r="C57" s="194"/>
      <c r="D57" s="193"/>
      <c r="E57" s="104"/>
      <c r="F57" s="105"/>
      <c r="G57" s="732">
        <f aca="true" t="shared" si="1" ref="G57:G64">IF(F57="基準1","基準１に従い研究計画書に、利益相反について、正確に記載し、説明文書に明示し、研究成果公表時に開示する。",IF(F57="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57="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。",IF(F57="基準1と7","基準１に従い研究計画書に、利益相反について、正確に記載し、説明文書に明示し、研究成果公表時に開示する。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基準7に該当するため、データ管理、モニタリング及び統計・解析に関与する業務に従事しない（研究分担医師のみ）",IF(F57="助言・勧告（自由記載）","","")))))</f>
      </c>
      <c r="H57" s="733"/>
      <c r="I57" s="733"/>
      <c r="J57" s="733"/>
      <c r="K57" s="733"/>
      <c r="L57" s="734"/>
      <c r="M57" s="105"/>
      <c r="N57" s="104"/>
      <c r="O57" s="38"/>
    </row>
    <row r="58" spans="1:15" ht="43.5" customHeight="1">
      <c r="A58" s="194"/>
      <c r="B58" s="193"/>
      <c r="C58" s="194"/>
      <c r="D58" s="193"/>
      <c r="E58" s="104"/>
      <c r="F58" s="105"/>
      <c r="G58" s="732">
        <f t="shared" si="1"/>
      </c>
      <c r="H58" s="733"/>
      <c r="I58" s="733"/>
      <c r="J58" s="733"/>
      <c r="K58" s="733"/>
      <c r="L58" s="734"/>
      <c r="M58" s="105"/>
      <c r="N58" s="104"/>
      <c r="O58" s="38"/>
    </row>
    <row r="59" spans="1:15" ht="43.5" customHeight="1">
      <c r="A59" s="194"/>
      <c r="B59" s="193"/>
      <c r="C59" s="194"/>
      <c r="D59" s="193"/>
      <c r="E59" s="104"/>
      <c r="F59" s="105"/>
      <c r="G59" s="732">
        <f t="shared" si="1"/>
      </c>
      <c r="H59" s="733"/>
      <c r="I59" s="733"/>
      <c r="J59" s="733"/>
      <c r="K59" s="733"/>
      <c r="L59" s="734"/>
      <c r="M59" s="105"/>
      <c r="N59" s="104"/>
      <c r="O59" s="38"/>
    </row>
    <row r="60" spans="1:15" ht="43.5" customHeight="1">
      <c r="A60" s="194"/>
      <c r="B60" s="193"/>
      <c r="C60" s="194"/>
      <c r="D60" s="193"/>
      <c r="E60" s="104"/>
      <c r="F60" s="105"/>
      <c r="G60" s="732">
        <f t="shared" si="1"/>
      </c>
      <c r="H60" s="733"/>
      <c r="I60" s="733"/>
      <c r="J60" s="733"/>
      <c r="K60" s="733"/>
      <c r="L60" s="734"/>
      <c r="M60" s="105"/>
      <c r="N60" s="104"/>
      <c r="O60" s="38"/>
    </row>
    <row r="61" spans="1:15" ht="43.5" customHeight="1">
      <c r="A61" s="194"/>
      <c r="B61" s="193"/>
      <c r="C61" s="194"/>
      <c r="D61" s="193"/>
      <c r="E61" s="104"/>
      <c r="F61" s="105"/>
      <c r="G61" s="732">
        <f t="shared" si="1"/>
      </c>
      <c r="H61" s="733"/>
      <c r="I61" s="733"/>
      <c r="J61" s="733"/>
      <c r="K61" s="733"/>
      <c r="L61" s="734"/>
      <c r="M61" s="105"/>
      <c r="N61" s="104"/>
      <c r="O61" s="38"/>
    </row>
    <row r="62" spans="1:15" ht="43.5" customHeight="1">
      <c r="A62" s="194"/>
      <c r="B62" s="193"/>
      <c r="C62" s="194"/>
      <c r="D62" s="193"/>
      <c r="E62" s="104"/>
      <c r="F62" s="105"/>
      <c r="G62" s="732">
        <f t="shared" si="1"/>
      </c>
      <c r="H62" s="733"/>
      <c r="I62" s="733"/>
      <c r="J62" s="733"/>
      <c r="K62" s="733"/>
      <c r="L62" s="734"/>
      <c r="M62" s="105"/>
      <c r="N62" s="104"/>
      <c r="O62" s="38"/>
    </row>
    <row r="63" spans="1:15" ht="43.5" customHeight="1">
      <c r="A63" s="194"/>
      <c r="B63" s="193"/>
      <c r="C63" s="194"/>
      <c r="D63" s="193"/>
      <c r="E63" s="104"/>
      <c r="F63" s="105"/>
      <c r="G63" s="732">
        <f t="shared" si="1"/>
      </c>
      <c r="H63" s="733"/>
      <c r="I63" s="733"/>
      <c r="J63" s="733"/>
      <c r="K63" s="733"/>
      <c r="L63" s="734"/>
      <c r="M63" s="105"/>
      <c r="N63" s="104"/>
      <c r="O63" s="38"/>
    </row>
    <row r="64" spans="1:15" ht="43.5" customHeight="1">
      <c r="A64" s="194"/>
      <c r="B64" s="193"/>
      <c r="C64" s="194"/>
      <c r="D64" s="193"/>
      <c r="E64" s="104"/>
      <c r="F64" s="105"/>
      <c r="G64" s="732">
        <f t="shared" si="1"/>
      </c>
      <c r="H64" s="733"/>
      <c r="I64" s="733"/>
      <c r="J64" s="733"/>
      <c r="K64" s="733"/>
      <c r="L64" s="734"/>
      <c r="M64" s="104"/>
      <c r="N64" s="104"/>
      <c r="O64" s="38"/>
    </row>
    <row r="65" spans="1:15" ht="18.75">
      <c r="A65" s="192"/>
      <c r="B65" s="192"/>
      <c r="C65" s="192"/>
      <c r="D65" s="192"/>
      <c r="E65" s="38"/>
      <c r="F65" s="38"/>
      <c r="G65" s="38"/>
      <c r="H65" s="38"/>
      <c r="I65" s="38"/>
      <c r="J65" s="38"/>
      <c r="K65" s="38"/>
      <c r="L65" s="38"/>
      <c r="M65" s="38"/>
      <c r="N65" s="38"/>
      <c r="O65" s="38"/>
    </row>
    <row r="66" spans="1:15" ht="24" customHeight="1">
      <c r="A66" s="736">
        <f>IF('使用不可_選択肢'!A21="","",'使用不可_選択肢'!A21&amp;"とのCOIについて")</f>
      </c>
      <c r="B66" s="737"/>
      <c r="C66" s="737"/>
      <c r="D66" s="738"/>
      <c r="E66" s="735" t="s">
        <v>225</v>
      </c>
      <c r="F66" s="611"/>
      <c r="G66" s="558"/>
      <c r="H66" s="730"/>
      <c r="I66" s="731"/>
      <c r="J66" s="288"/>
      <c r="K66" s="288"/>
      <c r="L66" s="288"/>
      <c r="M66" s="288"/>
      <c r="N66" s="289"/>
      <c r="O66" s="38"/>
    </row>
    <row r="67" spans="1:15" s="53" customFormat="1" ht="50.25" customHeight="1">
      <c r="A67" s="266" t="s">
        <v>19</v>
      </c>
      <c r="B67" s="266" t="s">
        <v>17</v>
      </c>
      <c r="C67" s="267" t="s">
        <v>117</v>
      </c>
      <c r="D67" s="267" t="s">
        <v>114</v>
      </c>
      <c r="E67" s="268" t="s">
        <v>72</v>
      </c>
      <c r="F67" s="739" t="s">
        <v>115</v>
      </c>
      <c r="G67" s="740"/>
      <c r="H67" s="740"/>
      <c r="I67" s="740"/>
      <c r="J67" s="740"/>
      <c r="K67" s="740"/>
      <c r="L67" s="741"/>
      <c r="M67" s="269" t="s">
        <v>145</v>
      </c>
      <c r="N67" s="269" t="s">
        <v>40</v>
      </c>
      <c r="O67" s="52"/>
    </row>
    <row r="68" spans="1:15" s="18" customFormat="1" ht="43.5" customHeight="1">
      <c r="A68" s="194"/>
      <c r="B68" s="193"/>
      <c r="C68" s="194"/>
      <c r="D68" s="193"/>
      <c r="E68" s="104"/>
      <c r="F68" s="105"/>
      <c r="G68" s="732">
        <f aca="true" t="shared" si="2" ref="G68:G75">IF(F68="基準1","基準１に従い研究計画書に、利益相反について、正確に記載し、説明文書に明示し、研究成果公表時に開示する。",IF(F68="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68="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。",IF(F68="基準1と7","基準１に従い研究計画書に、利益相反について、正確に記載し、説明文書に明示し、研究成果公表時に開示する。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基準7に該当するため、データ管理、モニタリング及び統計・解析に関与する業務に従事しない（研究分担医師のみ）",IF(F68="助言・勧告（自由記載）","","")))))</f>
      </c>
      <c r="H68" s="733"/>
      <c r="I68" s="733"/>
      <c r="J68" s="733"/>
      <c r="K68" s="733"/>
      <c r="L68" s="734"/>
      <c r="M68" s="105"/>
      <c r="N68" s="104"/>
      <c r="O68" s="43"/>
    </row>
    <row r="69" spans="1:15" s="18" customFormat="1" ht="43.5" customHeight="1">
      <c r="A69" s="194"/>
      <c r="B69" s="193"/>
      <c r="C69" s="194"/>
      <c r="D69" s="193"/>
      <c r="E69" s="104"/>
      <c r="F69" s="105"/>
      <c r="G69" s="732">
        <f t="shared" si="2"/>
      </c>
      <c r="H69" s="733"/>
      <c r="I69" s="733"/>
      <c r="J69" s="733"/>
      <c r="K69" s="733"/>
      <c r="L69" s="734"/>
      <c r="M69" s="105"/>
      <c r="N69" s="104"/>
      <c r="O69" s="43"/>
    </row>
    <row r="70" spans="1:15" s="18" customFormat="1" ht="43.5" customHeight="1">
      <c r="A70" s="194"/>
      <c r="B70" s="193"/>
      <c r="C70" s="194"/>
      <c r="D70" s="193"/>
      <c r="E70" s="104"/>
      <c r="F70" s="105"/>
      <c r="G70" s="732">
        <f t="shared" si="2"/>
      </c>
      <c r="H70" s="733"/>
      <c r="I70" s="733"/>
      <c r="J70" s="733"/>
      <c r="K70" s="733"/>
      <c r="L70" s="734"/>
      <c r="M70" s="105"/>
      <c r="N70" s="104"/>
      <c r="O70" s="43"/>
    </row>
    <row r="71" spans="1:15" s="18" customFormat="1" ht="43.5" customHeight="1">
      <c r="A71" s="194"/>
      <c r="B71" s="193"/>
      <c r="C71" s="194"/>
      <c r="D71" s="193"/>
      <c r="E71" s="104"/>
      <c r="F71" s="105"/>
      <c r="G71" s="732">
        <f t="shared" si="2"/>
      </c>
      <c r="H71" s="733"/>
      <c r="I71" s="733"/>
      <c r="J71" s="733"/>
      <c r="K71" s="733"/>
      <c r="L71" s="734"/>
      <c r="M71" s="105"/>
      <c r="N71" s="104"/>
      <c r="O71" s="43"/>
    </row>
    <row r="72" spans="1:15" s="18" customFormat="1" ht="43.5" customHeight="1">
      <c r="A72" s="194"/>
      <c r="B72" s="193"/>
      <c r="C72" s="194"/>
      <c r="D72" s="193"/>
      <c r="E72" s="104"/>
      <c r="F72" s="105"/>
      <c r="G72" s="732">
        <f t="shared" si="2"/>
      </c>
      <c r="H72" s="733"/>
      <c r="I72" s="733"/>
      <c r="J72" s="733"/>
      <c r="K72" s="733"/>
      <c r="L72" s="734"/>
      <c r="M72" s="105"/>
      <c r="N72" s="104"/>
      <c r="O72" s="43"/>
    </row>
    <row r="73" spans="1:15" s="18" customFormat="1" ht="43.5" customHeight="1">
      <c r="A73" s="194"/>
      <c r="B73" s="193"/>
      <c r="C73" s="194"/>
      <c r="D73" s="193"/>
      <c r="E73" s="104"/>
      <c r="F73" s="105"/>
      <c r="G73" s="732">
        <f t="shared" si="2"/>
      </c>
      <c r="H73" s="733"/>
      <c r="I73" s="733"/>
      <c r="J73" s="733"/>
      <c r="K73" s="733"/>
      <c r="L73" s="734"/>
      <c r="M73" s="105"/>
      <c r="N73" s="104"/>
      <c r="O73" s="43"/>
    </row>
    <row r="74" spans="1:15" ht="43.5" customHeight="1">
      <c r="A74" s="194"/>
      <c r="B74" s="193"/>
      <c r="C74" s="194"/>
      <c r="D74" s="193"/>
      <c r="E74" s="104"/>
      <c r="F74" s="105"/>
      <c r="G74" s="732">
        <f t="shared" si="2"/>
      </c>
      <c r="H74" s="733"/>
      <c r="I74" s="733"/>
      <c r="J74" s="733"/>
      <c r="K74" s="733"/>
      <c r="L74" s="734"/>
      <c r="M74" s="105"/>
      <c r="N74" s="104"/>
      <c r="O74" s="38"/>
    </row>
    <row r="75" spans="1:15" ht="43.5" customHeight="1">
      <c r="A75" s="194"/>
      <c r="B75" s="193"/>
      <c r="C75" s="194"/>
      <c r="D75" s="193"/>
      <c r="E75" s="104"/>
      <c r="F75" s="105"/>
      <c r="G75" s="732">
        <f t="shared" si="2"/>
      </c>
      <c r="H75" s="733"/>
      <c r="I75" s="733"/>
      <c r="J75" s="733"/>
      <c r="K75" s="733"/>
      <c r="L75" s="734"/>
      <c r="M75" s="104"/>
      <c r="N75" s="104"/>
      <c r="O75" s="38"/>
    </row>
    <row r="76" spans="1:15" ht="18.75">
      <c r="A76" s="192"/>
      <c r="B76" s="192"/>
      <c r="C76" s="192"/>
      <c r="D76" s="192"/>
      <c r="E76" s="38"/>
      <c r="F76" s="38"/>
      <c r="G76" s="38"/>
      <c r="H76" s="38"/>
      <c r="I76" s="38"/>
      <c r="J76" s="38"/>
      <c r="K76" s="38"/>
      <c r="L76" s="38"/>
      <c r="M76" s="38"/>
      <c r="N76" s="38"/>
      <c r="O76" s="38"/>
    </row>
    <row r="77" spans="1:15" ht="24" customHeight="1">
      <c r="A77" s="736">
        <f>IF('使用不可_選択肢'!A22="","",'使用不可_選択肢'!A22&amp;"とのCOIについて")</f>
      </c>
      <c r="B77" s="737"/>
      <c r="C77" s="737"/>
      <c r="D77" s="738"/>
      <c r="E77" s="735" t="s">
        <v>225</v>
      </c>
      <c r="F77" s="611"/>
      <c r="G77" s="558"/>
      <c r="H77" s="730"/>
      <c r="I77" s="731"/>
      <c r="J77" s="288"/>
      <c r="K77" s="288"/>
      <c r="L77" s="288"/>
      <c r="M77" s="288"/>
      <c r="N77" s="289"/>
      <c r="O77" s="38"/>
    </row>
    <row r="78" spans="1:15" s="53" customFormat="1" ht="42" customHeight="1">
      <c r="A78" s="266" t="s">
        <v>19</v>
      </c>
      <c r="B78" s="266" t="s">
        <v>17</v>
      </c>
      <c r="C78" s="266" t="s">
        <v>117</v>
      </c>
      <c r="D78" s="267" t="s">
        <v>114</v>
      </c>
      <c r="E78" s="268" t="s">
        <v>72</v>
      </c>
      <c r="F78" s="739" t="s">
        <v>115</v>
      </c>
      <c r="G78" s="740"/>
      <c r="H78" s="740"/>
      <c r="I78" s="740"/>
      <c r="J78" s="740"/>
      <c r="K78" s="740"/>
      <c r="L78" s="741"/>
      <c r="M78" s="269" t="s">
        <v>146</v>
      </c>
      <c r="N78" s="269" t="s">
        <v>40</v>
      </c>
      <c r="O78" s="52"/>
    </row>
    <row r="79" spans="1:15" ht="43.5" customHeight="1">
      <c r="A79" s="194"/>
      <c r="B79" s="193"/>
      <c r="C79" s="194"/>
      <c r="D79" s="193"/>
      <c r="E79" s="104"/>
      <c r="F79" s="105"/>
      <c r="G79" s="732">
        <f aca="true" t="shared" si="3" ref="G79:G86">IF(F79="基準1","基準１に従い研究計画書に、利益相反について、正確に記載し、説明文書に明示し、研究成果公表時に開示する。",IF(F79="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79="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。",IF(F79="基準1と7","基準１に従い研究計画書に、利益相反について、正確に記載し、説明文書に明示し、研究成果公表時に開示する。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基準7に該当するため、データ管理、モニタリング及び統計・解析に関与する業務に従事しない（研究分担医師のみ）",IF(F79="助言・勧告（自由記載）","","")))))</f>
      </c>
      <c r="H79" s="733"/>
      <c r="I79" s="733"/>
      <c r="J79" s="733"/>
      <c r="K79" s="733"/>
      <c r="L79" s="734"/>
      <c r="M79" s="105"/>
      <c r="N79" s="104"/>
      <c r="O79" s="38"/>
    </row>
    <row r="80" spans="1:15" ht="43.5" customHeight="1">
      <c r="A80" s="194"/>
      <c r="B80" s="193"/>
      <c r="C80" s="194"/>
      <c r="D80" s="193"/>
      <c r="E80" s="104"/>
      <c r="F80" s="105"/>
      <c r="G80" s="732">
        <f t="shared" si="3"/>
      </c>
      <c r="H80" s="733"/>
      <c r="I80" s="733"/>
      <c r="J80" s="733"/>
      <c r="K80" s="733"/>
      <c r="L80" s="734"/>
      <c r="M80" s="105"/>
      <c r="N80" s="104"/>
      <c r="O80" s="38"/>
    </row>
    <row r="81" spans="1:15" ht="43.5" customHeight="1">
      <c r="A81" s="194"/>
      <c r="B81" s="193"/>
      <c r="C81" s="194"/>
      <c r="D81" s="193"/>
      <c r="E81" s="104"/>
      <c r="F81" s="105"/>
      <c r="G81" s="732">
        <f t="shared" si="3"/>
      </c>
      <c r="H81" s="733"/>
      <c r="I81" s="733"/>
      <c r="J81" s="733"/>
      <c r="K81" s="733"/>
      <c r="L81" s="734"/>
      <c r="M81" s="105"/>
      <c r="N81" s="104"/>
      <c r="O81" s="38"/>
    </row>
    <row r="82" spans="1:15" ht="43.5" customHeight="1">
      <c r="A82" s="194"/>
      <c r="B82" s="193"/>
      <c r="C82" s="194"/>
      <c r="D82" s="193"/>
      <c r="E82" s="104"/>
      <c r="F82" s="105"/>
      <c r="G82" s="732">
        <f t="shared" si="3"/>
      </c>
      <c r="H82" s="733"/>
      <c r="I82" s="733"/>
      <c r="J82" s="733"/>
      <c r="K82" s="733"/>
      <c r="L82" s="734"/>
      <c r="M82" s="105"/>
      <c r="N82" s="104"/>
      <c r="O82" s="38"/>
    </row>
    <row r="83" spans="1:15" ht="43.5" customHeight="1">
      <c r="A83" s="194"/>
      <c r="B83" s="193"/>
      <c r="C83" s="194"/>
      <c r="D83" s="193"/>
      <c r="E83" s="104"/>
      <c r="F83" s="105"/>
      <c r="G83" s="732">
        <f t="shared" si="3"/>
      </c>
      <c r="H83" s="733"/>
      <c r="I83" s="733"/>
      <c r="J83" s="733"/>
      <c r="K83" s="733"/>
      <c r="L83" s="734"/>
      <c r="M83" s="105"/>
      <c r="N83" s="104"/>
      <c r="O83" s="38"/>
    </row>
    <row r="84" spans="1:15" ht="43.5" customHeight="1">
      <c r="A84" s="194"/>
      <c r="B84" s="193"/>
      <c r="C84" s="194"/>
      <c r="D84" s="193"/>
      <c r="E84" s="104"/>
      <c r="F84" s="105"/>
      <c r="G84" s="732">
        <f t="shared" si="3"/>
      </c>
      <c r="H84" s="733"/>
      <c r="I84" s="733"/>
      <c r="J84" s="733"/>
      <c r="K84" s="733"/>
      <c r="L84" s="734"/>
      <c r="M84" s="105"/>
      <c r="N84" s="104"/>
      <c r="O84" s="38"/>
    </row>
    <row r="85" spans="1:15" ht="43.5" customHeight="1">
      <c r="A85" s="194"/>
      <c r="B85" s="193"/>
      <c r="C85" s="194"/>
      <c r="D85" s="193"/>
      <c r="E85" s="104"/>
      <c r="F85" s="105"/>
      <c r="G85" s="732">
        <f t="shared" si="3"/>
      </c>
      <c r="H85" s="733"/>
      <c r="I85" s="733"/>
      <c r="J85" s="733"/>
      <c r="K85" s="733"/>
      <c r="L85" s="734"/>
      <c r="M85" s="105"/>
      <c r="N85" s="104"/>
      <c r="O85" s="38"/>
    </row>
    <row r="86" spans="1:15" ht="43.5" customHeight="1">
      <c r="A86" s="194"/>
      <c r="B86" s="193"/>
      <c r="C86" s="194"/>
      <c r="D86" s="193"/>
      <c r="E86" s="104"/>
      <c r="F86" s="105"/>
      <c r="G86" s="732">
        <f t="shared" si="3"/>
      </c>
      <c r="H86" s="733"/>
      <c r="I86" s="733"/>
      <c r="J86" s="733"/>
      <c r="K86" s="733"/>
      <c r="L86" s="734"/>
      <c r="M86" s="104"/>
      <c r="N86" s="104"/>
      <c r="O86" s="38"/>
    </row>
    <row r="87" spans="1:15" ht="18.75">
      <c r="A87" s="192"/>
      <c r="B87" s="192"/>
      <c r="C87" s="192"/>
      <c r="D87" s="192"/>
      <c r="E87" s="38"/>
      <c r="F87" s="38"/>
      <c r="G87" s="38"/>
      <c r="H87" s="38"/>
      <c r="I87" s="38"/>
      <c r="J87" s="38"/>
      <c r="K87" s="38"/>
      <c r="L87" s="38"/>
      <c r="M87" s="38"/>
      <c r="N87" s="38"/>
      <c r="O87" s="38"/>
    </row>
    <row r="88" spans="1:15" ht="24" customHeight="1">
      <c r="A88" s="736">
        <f>IF('使用不可_選択肢'!A23="","",'使用不可_選択肢'!A23&amp;"とのCOIについて")</f>
      </c>
      <c r="B88" s="737"/>
      <c r="C88" s="737"/>
      <c r="D88" s="738"/>
      <c r="E88" s="735" t="s">
        <v>225</v>
      </c>
      <c r="F88" s="611"/>
      <c r="G88" s="558"/>
      <c r="H88" s="730"/>
      <c r="I88" s="731"/>
      <c r="J88" s="288"/>
      <c r="K88" s="288"/>
      <c r="L88" s="288"/>
      <c r="M88" s="288"/>
      <c r="N88" s="289"/>
      <c r="O88" s="38"/>
    </row>
    <row r="89" spans="1:15" s="53" customFormat="1" ht="50.25" customHeight="1">
      <c r="A89" s="266" t="s">
        <v>19</v>
      </c>
      <c r="B89" s="266" t="s">
        <v>17</v>
      </c>
      <c r="C89" s="267" t="s">
        <v>117</v>
      </c>
      <c r="D89" s="267" t="s">
        <v>114</v>
      </c>
      <c r="E89" s="268" t="s">
        <v>72</v>
      </c>
      <c r="F89" s="739" t="s">
        <v>115</v>
      </c>
      <c r="G89" s="740"/>
      <c r="H89" s="740"/>
      <c r="I89" s="740"/>
      <c r="J89" s="740"/>
      <c r="K89" s="740"/>
      <c r="L89" s="741"/>
      <c r="M89" s="269" t="s">
        <v>145</v>
      </c>
      <c r="N89" s="269" t="s">
        <v>40</v>
      </c>
      <c r="O89" s="52"/>
    </row>
    <row r="90" spans="1:15" s="18" customFormat="1" ht="43.5" customHeight="1">
      <c r="A90" s="194"/>
      <c r="B90" s="193"/>
      <c r="C90" s="194"/>
      <c r="D90" s="193"/>
      <c r="E90" s="104"/>
      <c r="F90" s="105"/>
      <c r="G90" s="732">
        <f aca="true" t="shared" si="4" ref="G90:G97">IF(F90="基準1","基準１に従い研究計画書に、利益相反について、正確に記載し、説明文書に明示し、研究成果公表時に開示する。",IF(F90="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90="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。",IF(F90="基準1と7","基準１に従い研究計画書に、利益相反について、正確に記載し、説明文書に明示し、研究成果公表時に開示する。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基準7に該当するため、データ管理、モニタリング及び統計・解析に関与する業務に従事しない（研究分担医師のみ）",IF(F90="助言・勧告（自由記載）","","")))))</f>
      </c>
      <c r="H90" s="733"/>
      <c r="I90" s="733"/>
      <c r="J90" s="733"/>
      <c r="K90" s="733"/>
      <c r="L90" s="734"/>
      <c r="M90" s="105"/>
      <c r="N90" s="104"/>
      <c r="O90" s="43"/>
    </row>
    <row r="91" spans="1:15" s="18" customFormat="1" ht="43.5" customHeight="1">
      <c r="A91" s="194"/>
      <c r="B91" s="193"/>
      <c r="C91" s="194"/>
      <c r="D91" s="193"/>
      <c r="E91" s="104"/>
      <c r="F91" s="105"/>
      <c r="G91" s="732">
        <f t="shared" si="4"/>
      </c>
      <c r="H91" s="733"/>
      <c r="I91" s="733"/>
      <c r="J91" s="733"/>
      <c r="K91" s="733"/>
      <c r="L91" s="734"/>
      <c r="M91" s="105"/>
      <c r="N91" s="104"/>
      <c r="O91" s="43"/>
    </row>
    <row r="92" spans="1:15" s="18" customFormat="1" ht="43.5" customHeight="1">
      <c r="A92" s="194"/>
      <c r="B92" s="193"/>
      <c r="C92" s="194"/>
      <c r="D92" s="193"/>
      <c r="E92" s="104"/>
      <c r="F92" s="105"/>
      <c r="G92" s="732">
        <f t="shared" si="4"/>
      </c>
      <c r="H92" s="733"/>
      <c r="I92" s="733"/>
      <c r="J92" s="733"/>
      <c r="K92" s="733"/>
      <c r="L92" s="734"/>
      <c r="M92" s="105"/>
      <c r="N92" s="104"/>
      <c r="O92" s="43"/>
    </row>
    <row r="93" spans="1:15" s="18" customFormat="1" ht="43.5" customHeight="1">
      <c r="A93" s="194"/>
      <c r="B93" s="193"/>
      <c r="C93" s="194"/>
      <c r="D93" s="193"/>
      <c r="E93" s="104"/>
      <c r="F93" s="105"/>
      <c r="G93" s="732">
        <f t="shared" si="4"/>
      </c>
      <c r="H93" s="733"/>
      <c r="I93" s="733"/>
      <c r="J93" s="733"/>
      <c r="K93" s="733"/>
      <c r="L93" s="734"/>
      <c r="M93" s="105"/>
      <c r="N93" s="104"/>
      <c r="O93" s="43"/>
    </row>
    <row r="94" spans="1:15" s="18" customFormat="1" ht="43.5" customHeight="1">
      <c r="A94" s="194"/>
      <c r="B94" s="193"/>
      <c r="C94" s="194"/>
      <c r="D94" s="193"/>
      <c r="E94" s="104"/>
      <c r="F94" s="105"/>
      <c r="G94" s="732">
        <f t="shared" si="4"/>
      </c>
      <c r="H94" s="733"/>
      <c r="I94" s="733"/>
      <c r="J94" s="733"/>
      <c r="K94" s="733"/>
      <c r="L94" s="734"/>
      <c r="M94" s="105"/>
      <c r="N94" s="104"/>
      <c r="O94" s="43"/>
    </row>
    <row r="95" spans="1:15" s="18" customFormat="1" ht="43.5" customHeight="1">
      <c r="A95" s="194"/>
      <c r="B95" s="193"/>
      <c r="C95" s="194"/>
      <c r="D95" s="193"/>
      <c r="E95" s="104"/>
      <c r="F95" s="105"/>
      <c r="G95" s="732">
        <f t="shared" si="4"/>
      </c>
      <c r="H95" s="733"/>
      <c r="I95" s="733"/>
      <c r="J95" s="733"/>
      <c r="K95" s="733"/>
      <c r="L95" s="734"/>
      <c r="M95" s="105"/>
      <c r="N95" s="104"/>
      <c r="O95" s="43"/>
    </row>
    <row r="96" spans="1:15" ht="43.5" customHeight="1">
      <c r="A96" s="194"/>
      <c r="B96" s="193"/>
      <c r="C96" s="194"/>
      <c r="D96" s="193"/>
      <c r="E96" s="104"/>
      <c r="F96" s="105"/>
      <c r="G96" s="732">
        <f t="shared" si="4"/>
      </c>
      <c r="H96" s="733"/>
      <c r="I96" s="733"/>
      <c r="J96" s="733"/>
      <c r="K96" s="733"/>
      <c r="L96" s="734"/>
      <c r="M96" s="105"/>
      <c r="N96" s="104"/>
      <c r="O96" s="38"/>
    </row>
    <row r="97" spans="1:15" ht="43.5" customHeight="1">
      <c r="A97" s="194"/>
      <c r="B97" s="193"/>
      <c r="C97" s="194"/>
      <c r="D97" s="193"/>
      <c r="E97" s="104"/>
      <c r="F97" s="105"/>
      <c r="G97" s="732">
        <f t="shared" si="4"/>
      </c>
      <c r="H97" s="733"/>
      <c r="I97" s="733"/>
      <c r="J97" s="733"/>
      <c r="K97" s="733"/>
      <c r="L97" s="734"/>
      <c r="M97" s="104"/>
      <c r="N97" s="104"/>
      <c r="O97" s="38"/>
    </row>
    <row r="98" spans="1:15" ht="18.75">
      <c r="A98" s="192"/>
      <c r="B98" s="192"/>
      <c r="C98" s="192"/>
      <c r="D98" s="192"/>
      <c r="E98" s="38"/>
      <c r="F98" s="38"/>
      <c r="G98" s="38"/>
      <c r="H98" s="38"/>
      <c r="I98" s="38"/>
      <c r="J98" s="38"/>
      <c r="K98" s="38"/>
      <c r="L98" s="38"/>
      <c r="M98" s="38"/>
      <c r="N98" s="38"/>
      <c r="O98" s="38"/>
    </row>
    <row r="99" spans="1:15" ht="18.75">
      <c r="A99" s="192"/>
      <c r="B99" s="192"/>
      <c r="C99" s="192"/>
      <c r="D99" s="192"/>
      <c r="E99" s="38"/>
      <c r="F99" s="38"/>
      <c r="G99" s="38"/>
      <c r="H99" s="38"/>
      <c r="I99" s="38"/>
      <c r="J99" s="38"/>
      <c r="K99" s="38"/>
      <c r="L99" s="38"/>
      <c r="M99" s="38"/>
      <c r="N99" s="38"/>
      <c r="O99" s="38"/>
    </row>
    <row r="100" spans="1:15" ht="18.75">
      <c r="A100" s="192"/>
      <c r="B100" s="192"/>
      <c r="C100" s="192"/>
      <c r="D100" s="192"/>
      <c r="E100" s="38"/>
      <c r="F100" s="38"/>
      <c r="G100" s="38"/>
      <c r="H100" s="38"/>
      <c r="I100" s="38"/>
      <c r="J100" s="38"/>
      <c r="K100" s="38"/>
      <c r="L100" s="38"/>
      <c r="M100" s="38"/>
      <c r="N100" s="38"/>
      <c r="O100" s="38"/>
    </row>
    <row r="103" ht="21">
      <c r="H103" s="112"/>
    </row>
    <row r="104" ht="21">
      <c r="H104" s="112"/>
    </row>
    <row r="105" ht="21">
      <c r="H105" s="112"/>
    </row>
    <row r="106" ht="21">
      <c r="H106" s="112"/>
    </row>
    <row r="107" ht="21">
      <c r="H107" s="112"/>
    </row>
    <row r="108" ht="21">
      <c r="H108" s="112"/>
    </row>
    <row r="109" ht="21">
      <c r="H109" s="112"/>
    </row>
    <row r="110" ht="21">
      <c r="H110" s="112"/>
    </row>
    <row r="111" ht="21">
      <c r="H111" s="112"/>
    </row>
    <row r="112" ht="21">
      <c r="H112" s="112"/>
    </row>
    <row r="113" ht="21">
      <c r="H113" s="112"/>
    </row>
  </sheetData>
  <sheetProtection sheet="1" formatCells="0" selectLockedCells="1"/>
  <mergeCells count="136">
    <mergeCell ref="G92:L92"/>
    <mergeCell ref="H39:N39"/>
    <mergeCell ref="H37:N37"/>
    <mergeCell ref="H33:N33"/>
    <mergeCell ref="F56:L56"/>
    <mergeCell ref="D13:E13"/>
    <mergeCell ref="G60:L60"/>
    <mergeCell ref="G61:L61"/>
    <mergeCell ref="L11:N14"/>
    <mergeCell ref="L16:N19"/>
    <mergeCell ref="G91:L91"/>
    <mergeCell ref="B12:C12"/>
    <mergeCell ref="G52:L52"/>
    <mergeCell ref="G59:L59"/>
    <mergeCell ref="A2:N2"/>
    <mergeCell ref="A3:G3"/>
    <mergeCell ref="A4:H6"/>
    <mergeCell ref="K5:L5"/>
    <mergeCell ref="M5:N5"/>
    <mergeCell ref="D12:E12"/>
    <mergeCell ref="B13:C13"/>
    <mergeCell ref="H27:N27"/>
    <mergeCell ref="G81:L81"/>
    <mergeCell ref="M6:N6"/>
    <mergeCell ref="A7:A8"/>
    <mergeCell ref="B7:F8"/>
    <mergeCell ref="M7:N7"/>
    <mergeCell ref="B10:C10"/>
    <mergeCell ref="D10:E10"/>
    <mergeCell ref="B11:C11"/>
    <mergeCell ref="D11:E11"/>
    <mergeCell ref="A26:B29"/>
    <mergeCell ref="B14:C14"/>
    <mergeCell ref="D14:E14"/>
    <mergeCell ref="B15:C15"/>
    <mergeCell ref="D15:E15"/>
    <mergeCell ref="C28:E28"/>
    <mergeCell ref="C27:E27"/>
    <mergeCell ref="B16:C16"/>
    <mergeCell ref="D16:E16"/>
    <mergeCell ref="H29:N29"/>
    <mergeCell ref="H23:N23"/>
    <mergeCell ref="C24:E24"/>
    <mergeCell ref="H24:N24"/>
    <mergeCell ref="C26:E26"/>
    <mergeCell ref="C23:E23"/>
    <mergeCell ref="C25:E25"/>
    <mergeCell ref="H26:N26"/>
    <mergeCell ref="H28:N28"/>
    <mergeCell ref="C29:E29"/>
    <mergeCell ref="B17:C17"/>
    <mergeCell ref="D17:E17"/>
    <mergeCell ref="C22:E22"/>
    <mergeCell ref="H22:N22"/>
    <mergeCell ref="B18:C18"/>
    <mergeCell ref="D18:E18"/>
    <mergeCell ref="A21:B21"/>
    <mergeCell ref="H21:N21"/>
    <mergeCell ref="A22:B25"/>
    <mergeCell ref="H25:N25"/>
    <mergeCell ref="H32:N32"/>
    <mergeCell ref="A30:B33"/>
    <mergeCell ref="C30:E30"/>
    <mergeCell ref="H30:N30"/>
    <mergeCell ref="C31:E31"/>
    <mergeCell ref="H31:N31"/>
    <mergeCell ref="C32:E32"/>
    <mergeCell ref="C33:E33"/>
    <mergeCell ref="H44:I44"/>
    <mergeCell ref="E44:G44"/>
    <mergeCell ref="C41:E41"/>
    <mergeCell ref="H41:N41"/>
    <mergeCell ref="C40:E40"/>
    <mergeCell ref="C34:E34"/>
    <mergeCell ref="H34:N34"/>
    <mergeCell ref="C35:E35"/>
    <mergeCell ref="H35:N35"/>
    <mergeCell ref="C36:E36"/>
    <mergeCell ref="A34:B37"/>
    <mergeCell ref="A38:B41"/>
    <mergeCell ref="C38:E38"/>
    <mergeCell ref="H38:N38"/>
    <mergeCell ref="C39:E39"/>
    <mergeCell ref="H40:N40"/>
    <mergeCell ref="C37:E37"/>
    <mergeCell ref="H36:N36"/>
    <mergeCell ref="G62:L62"/>
    <mergeCell ref="G63:L63"/>
    <mergeCell ref="G64:L64"/>
    <mergeCell ref="F45:L45"/>
    <mergeCell ref="G46:L46"/>
    <mergeCell ref="G48:L48"/>
    <mergeCell ref="G49:L49"/>
    <mergeCell ref="G50:L50"/>
    <mergeCell ref="G51:L51"/>
    <mergeCell ref="G47:L47"/>
    <mergeCell ref="G97:L97"/>
    <mergeCell ref="F78:L78"/>
    <mergeCell ref="G79:L79"/>
    <mergeCell ref="G85:L85"/>
    <mergeCell ref="G86:L86"/>
    <mergeCell ref="G95:L95"/>
    <mergeCell ref="G80:L80"/>
    <mergeCell ref="G82:L82"/>
    <mergeCell ref="G83:L83"/>
    <mergeCell ref="F89:L89"/>
    <mergeCell ref="A77:D77"/>
    <mergeCell ref="A88:D88"/>
    <mergeCell ref="A66:D66"/>
    <mergeCell ref="A55:D55"/>
    <mergeCell ref="A44:D44"/>
    <mergeCell ref="E88:G88"/>
    <mergeCell ref="F67:L67"/>
    <mergeCell ref="G53:L53"/>
    <mergeCell ref="G70:L70"/>
    <mergeCell ref="G71:L71"/>
    <mergeCell ref="E55:G55"/>
    <mergeCell ref="E66:G66"/>
    <mergeCell ref="E77:G77"/>
    <mergeCell ref="G84:L84"/>
    <mergeCell ref="H55:I55"/>
    <mergeCell ref="H66:I66"/>
    <mergeCell ref="H77:I77"/>
    <mergeCell ref="G72:L72"/>
    <mergeCell ref="G57:L57"/>
    <mergeCell ref="G58:L58"/>
    <mergeCell ref="H88:I88"/>
    <mergeCell ref="G96:L96"/>
    <mergeCell ref="G68:L68"/>
    <mergeCell ref="G74:L74"/>
    <mergeCell ref="G75:L75"/>
    <mergeCell ref="G69:L69"/>
    <mergeCell ref="G73:L73"/>
    <mergeCell ref="G90:L90"/>
    <mergeCell ref="G93:L93"/>
    <mergeCell ref="G94:L94"/>
  </mergeCells>
  <conditionalFormatting sqref="A44 A45:F45 M45:N45 K44:N44">
    <cfRule type="expression" priority="19" dxfId="0">
      <formula>$A$44=""</formula>
    </cfRule>
  </conditionalFormatting>
  <conditionalFormatting sqref="A55 A56:F56 M56:N56 J55:N55">
    <cfRule type="expression" priority="98" dxfId="0">
      <formula>$A$55=""</formula>
    </cfRule>
  </conditionalFormatting>
  <conditionalFormatting sqref="A66 A67:F67 M67:N67 J66:N66">
    <cfRule type="expression" priority="97" dxfId="0">
      <formula>$A$66=""</formula>
    </cfRule>
  </conditionalFormatting>
  <conditionalFormatting sqref="M5">
    <cfRule type="expression" priority="96" dxfId="55">
      <formula>M5=""</formula>
    </cfRule>
  </conditionalFormatting>
  <conditionalFormatting sqref="M6:M7 B11:B18 F11:F18 D11:D18 H11:J18">
    <cfRule type="expression" priority="95" dxfId="0">
      <formula>B6=""</formula>
    </cfRule>
  </conditionalFormatting>
  <conditionalFormatting sqref="A77 M78:N78 A78:E78 J77:N77">
    <cfRule type="expression" priority="90" dxfId="0">
      <formula>$A$77=""</formula>
    </cfRule>
  </conditionalFormatting>
  <conditionalFormatting sqref="A88 A89:F89 M89:N89 J88:N88">
    <cfRule type="expression" priority="89" dxfId="0">
      <formula>$A$88=""</formula>
    </cfRule>
  </conditionalFormatting>
  <conditionalFormatting sqref="B46:B53">
    <cfRule type="expression" priority="92" dxfId="0">
      <formula>$A$44=""</formula>
    </cfRule>
    <cfRule type="expression" priority="885" dxfId="55">
      <formula>B46=""</formula>
    </cfRule>
  </conditionalFormatting>
  <conditionalFormatting sqref="A46:A53 C46:E53 M46:N53">
    <cfRule type="expression" priority="87" dxfId="0">
      <formula>$A$44=""</formula>
    </cfRule>
    <cfRule type="expression" priority="91" dxfId="2">
      <formula>A46=""</formula>
    </cfRule>
  </conditionalFormatting>
  <conditionalFormatting sqref="B57:B64">
    <cfRule type="expression" priority="45" dxfId="0">
      <formula>$A$55=""</formula>
    </cfRule>
    <cfRule type="expression" priority="886" dxfId="55">
      <formula>B57=""</formula>
    </cfRule>
  </conditionalFormatting>
  <conditionalFormatting sqref="A57:A64 C57:F64 M57:N64">
    <cfRule type="expression" priority="9" dxfId="0">
      <formula>$A$55=""</formula>
    </cfRule>
    <cfRule type="expression" priority="85" dxfId="2">
      <formula>A57=""</formula>
    </cfRule>
  </conditionalFormatting>
  <conditionalFormatting sqref="B68:B75">
    <cfRule type="expression" priority="29" dxfId="0">
      <formula>$A$66=""</formula>
    </cfRule>
    <cfRule type="expression" priority="887" dxfId="55">
      <formula>B68=""</formula>
    </cfRule>
  </conditionalFormatting>
  <conditionalFormatting sqref="A68:A75 C68:F75 M68:N75">
    <cfRule type="expression" priority="24" dxfId="0">
      <formula>$A$66=""</formula>
    </cfRule>
    <cfRule type="expression" priority="79" dxfId="2">
      <formula>A68=""</formula>
    </cfRule>
  </conditionalFormatting>
  <conditionalFormatting sqref="B7">
    <cfRule type="expression" priority="100" dxfId="0">
      <formula>$B$7=""</formula>
    </cfRule>
  </conditionalFormatting>
  <conditionalFormatting sqref="F57:F64">
    <cfRule type="expression" priority="30" dxfId="0">
      <formula>$A$55=""</formula>
    </cfRule>
    <cfRule type="expression" priority="82" dxfId="2">
      <formula>F57=""</formula>
    </cfRule>
  </conditionalFormatting>
  <conditionalFormatting sqref="F56">
    <cfRule type="expression" priority="47" dxfId="0">
      <formula>$A$55=""</formula>
    </cfRule>
  </conditionalFormatting>
  <conditionalFormatting sqref="F78">
    <cfRule type="expression" priority="44" dxfId="0">
      <formula>$A$77=""</formula>
    </cfRule>
  </conditionalFormatting>
  <conditionalFormatting sqref="F46:F53">
    <cfRule type="expression" priority="86" dxfId="2">
      <formula>F46=""</formula>
    </cfRule>
  </conditionalFormatting>
  <conditionalFormatting sqref="F46:F53">
    <cfRule type="expression" priority="26" dxfId="0">
      <formula>$A$44=""</formula>
    </cfRule>
  </conditionalFormatting>
  <conditionalFormatting sqref="A79:A86 C79:F86 M79:N86">
    <cfRule type="expression" priority="23" dxfId="0">
      <formula>$A$77=""</formula>
    </cfRule>
    <cfRule type="expression" priority="72" dxfId="2">
      <formula>A79=""</formula>
    </cfRule>
  </conditionalFormatting>
  <conditionalFormatting sqref="B79:B86">
    <cfRule type="expression" priority="28" dxfId="0">
      <formula>$A$77=""</formula>
    </cfRule>
    <cfRule type="expression" priority="39" dxfId="55">
      <formula>B79=""</formula>
    </cfRule>
  </conditionalFormatting>
  <conditionalFormatting sqref="B90:B97">
    <cfRule type="expression" priority="27" dxfId="0">
      <formula>$A$88=""</formula>
    </cfRule>
    <cfRule type="expression" priority="35" dxfId="55">
      <formula>B90=""</formula>
    </cfRule>
  </conditionalFormatting>
  <conditionalFormatting sqref="A90:A97 C90:F97 M90:N97">
    <cfRule type="expression" priority="22" dxfId="0">
      <formula>$A$88=""</formula>
    </cfRule>
    <cfRule type="expression" priority="70" dxfId="2">
      <formula>A90=""</formula>
    </cfRule>
  </conditionalFormatting>
  <conditionalFormatting sqref="G90:L97">
    <cfRule type="expression" priority="6" dxfId="0">
      <formula>$A$88=""</formula>
    </cfRule>
    <cfRule type="expression" priority="34" dxfId="0" stopIfTrue="1">
      <formula>$F90=""</formula>
    </cfRule>
    <cfRule type="expression" priority="71" dxfId="38">
      <formula>G90&lt;&gt;""</formula>
    </cfRule>
    <cfRule type="expression" priority="889" dxfId="55">
      <formula>$F90="助言・勧告（自由記載）"</formula>
    </cfRule>
  </conditionalFormatting>
  <conditionalFormatting sqref="G79:L86">
    <cfRule type="expression" priority="7" dxfId="0">
      <formula>$A$77=""</formula>
    </cfRule>
    <cfRule type="expression" priority="38" dxfId="0" stopIfTrue="1">
      <formula>$F79=""</formula>
    </cfRule>
    <cfRule type="expression" priority="73" dxfId="38">
      <formula>G79&lt;&gt;""</formula>
    </cfRule>
    <cfRule type="expression" priority="888" dxfId="55">
      <formula>$F79="助言・勧告（自由記載）"</formula>
    </cfRule>
  </conditionalFormatting>
  <conditionalFormatting sqref="G68:L75">
    <cfRule type="expression" priority="8" dxfId="0">
      <formula>$A$66=""</formula>
    </cfRule>
    <cfRule type="expression" priority="76" dxfId="0" stopIfTrue="1">
      <formula>$F68=""</formula>
    </cfRule>
    <cfRule type="expression" priority="77" dxfId="38">
      <formula>G68&lt;&gt;""</formula>
    </cfRule>
    <cfRule type="expression" priority="78" dxfId="55">
      <formula>$F68="助言・勧告（自由記載）"</formula>
    </cfRule>
  </conditionalFormatting>
  <conditionalFormatting sqref="G57:L64">
    <cfRule type="expression" priority="25" dxfId="0">
      <formula>$A$55=""</formula>
    </cfRule>
    <cfRule type="expression" priority="81" dxfId="0" stopIfTrue="1">
      <formula>$F57=""</formula>
    </cfRule>
    <cfRule type="expression" priority="83" dxfId="38">
      <formula>G57&lt;&gt;""</formula>
    </cfRule>
    <cfRule type="expression" priority="84" dxfId="55">
      <formula>$F57="助言・勧告（自由記載）"</formula>
    </cfRule>
  </conditionalFormatting>
  <conditionalFormatting sqref="G46:L47 G53:L53 G48:G52">
    <cfRule type="expression" priority="10" dxfId="0">
      <formula>$A$44=""</formula>
    </cfRule>
    <cfRule type="expression" priority="41" dxfId="0" stopIfTrue="1">
      <formula>$F46=""</formula>
    </cfRule>
    <cfRule type="expression" priority="42" dxfId="38">
      <formula>G46&lt;&gt;""</formula>
    </cfRule>
    <cfRule type="expression" priority="43" dxfId="55">
      <formula>$F46="助言・勧告（自由記載）"</formula>
    </cfRule>
  </conditionalFormatting>
  <conditionalFormatting sqref="L11:N14">
    <cfRule type="expression" priority="21" dxfId="0" stopIfTrue="1">
      <formula>$L$11=""</formula>
    </cfRule>
  </conditionalFormatting>
  <conditionalFormatting sqref="E44 H44 H55 H66 H77 H88">
    <cfRule type="expression" priority="11" dxfId="0" stopIfTrue="1">
      <formula>$A44=""</formula>
    </cfRule>
  </conditionalFormatting>
  <conditionalFormatting sqref="H44 H55 H66 H77 H88">
    <cfRule type="expression" priority="12" dxfId="2" stopIfTrue="1">
      <formula>H44=""</formula>
    </cfRule>
  </conditionalFormatting>
  <conditionalFormatting sqref="A46:N53">
    <cfRule type="expression" priority="40" dxfId="0" stopIfTrue="1">
      <formula>$H$44="申告すべき利益相反はないことを確認しました。"</formula>
    </cfRule>
  </conditionalFormatting>
  <conditionalFormatting sqref="J44">
    <cfRule type="expression" priority="5" dxfId="0">
      <formula>$A$44=""</formula>
    </cfRule>
  </conditionalFormatting>
  <conditionalFormatting sqref="E55">
    <cfRule type="expression" priority="4" dxfId="0" stopIfTrue="1">
      <formula>$A55=""</formula>
    </cfRule>
  </conditionalFormatting>
  <conditionalFormatting sqref="E88">
    <cfRule type="expression" priority="1" dxfId="0" stopIfTrue="1">
      <formula>$A88=""</formula>
    </cfRule>
  </conditionalFormatting>
  <conditionalFormatting sqref="E66">
    <cfRule type="expression" priority="3" dxfId="0" stopIfTrue="1">
      <formula>$A66=""</formula>
    </cfRule>
  </conditionalFormatting>
  <conditionalFormatting sqref="E77">
    <cfRule type="expression" priority="2" dxfId="0" stopIfTrue="1">
      <formula>$A77=""</formula>
    </cfRule>
  </conditionalFormatting>
  <conditionalFormatting sqref="A57:N64">
    <cfRule type="expression" priority="80" dxfId="0" stopIfTrue="1">
      <formula>$H$55="申告すべき利益相反はないことを確認しました。"</formula>
    </cfRule>
  </conditionalFormatting>
  <conditionalFormatting sqref="A68:N75">
    <cfRule type="expression" priority="75" dxfId="0" stopIfTrue="1">
      <formula>$H$66="申告すべき利益相反はないことを確認しました。"</formula>
    </cfRule>
  </conditionalFormatting>
  <conditionalFormatting sqref="A79:N86">
    <cfRule type="expression" priority="37" dxfId="0" stopIfTrue="1">
      <formula>$H$77="申告すべき利益相反はないことを確認しました。"</formula>
    </cfRule>
  </conditionalFormatting>
  <conditionalFormatting sqref="A90:N97">
    <cfRule type="expression" priority="33" dxfId="0" stopIfTrue="1">
      <formula>$H$88="申告すべき利益相反はないことを確認しました。"</formula>
    </cfRule>
  </conditionalFormatting>
  <conditionalFormatting sqref="F22:G25">
    <cfRule type="expression" priority="899" dxfId="0">
      <formula>様式E!#REF!=""</formula>
    </cfRule>
    <cfRule type="expression" priority="900" dxfId="0">
      <formula>$H22=""</formula>
    </cfRule>
    <cfRule type="expression" priority="901" dxfId="2">
      <formula>F22=""</formula>
    </cfRule>
  </conditionalFormatting>
  <conditionalFormatting sqref="A22:E25 H22:N25">
    <cfRule type="expression" priority="908" dxfId="0">
      <formula>$A$22=""</formula>
    </cfRule>
    <cfRule type="expression" priority="909" dxfId="0">
      <formula>A22=""</formula>
    </cfRule>
  </conditionalFormatting>
  <conditionalFormatting sqref="F26:G29">
    <cfRule type="expression" priority="937" dxfId="0">
      <formula>様式E!#REF!=""</formula>
    </cfRule>
    <cfRule type="expression" priority="938" dxfId="0">
      <formula>$H26=""</formula>
    </cfRule>
    <cfRule type="expression" priority="939" dxfId="2">
      <formula>F26=""</formula>
    </cfRule>
  </conditionalFormatting>
  <conditionalFormatting sqref="A26:E29 H26:N29">
    <cfRule type="expression" priority="940" dxfId="0">
      <formula>$A$26=""</formula>
    </cfRule>
    <cfRule type="expression" priority="941" dxfId="0">
      <formula>A26=""</formula>
    </cfRule>
  </conditionalFormatting>
  <conditionalFormatting sqref="F30:G33">
    <cfRule type="expression" priority="969" dxfId="0">
      <formula>様式E!#REF!=""</formula>
    </cfRule>
    <cfRule type="expression" priority="970" dxfId="0">
      <formula>$H30=""</formula>
    </cfRule>
    <cfRule type="expression" priority="971" dxfId="2">
      <formula>F30=""</formula>
    </cfRule>
  </conditionalFormatting>
  <conditionalFormatting sqref="A30:E33 H30:N33">
    <cfRule type="expression" priority="972" dxfId="0">
      <formula>$A$30=""</formula>
    </cfRule>
    <cfRule type="expression" priority="973" dxfId="0">
      <formula>A30=""</formula>
    </cfRule>
  </conditionalFormatting>
  <conditionalFormatting sqref="F34:G37">
    <cfRule type="expression" priority="1001" dxfId="0">
      <formula>様式E!#REF!=""</formula>
    </cfRule>
    <cfRule type="expression" priority="1002" dxfId="0">
      <formula>$H34=""</formula>
    </cfRule>
    <cfRule type="expression" priority="1003" dxfId="2">
      <formula>F34=""</formula>
    </cfRule>
  </conditionalFormatting>
  <conditionalFormatting sqref="A34:E37 H34:N37">
    <cfRule type="expression" priority="1004" dxfId="0">
      <formula>$A$34=""</formula>
    </cfRule>
    <cfRule type="expression" priority="1005" dxfId="0">
      <formula>A34=""</formula>
    </cfRule>
  </conditionalFormatting>
  <conditionalFormatting sqref="F38:G41">
    <cfRule type="expression" priority="1033" dxfId="0">
      <formula>様式E!#REF!=""</formula>
    </cfRule>
    <cfRule type="expression" priority="1034" dxfId="0">
      <formula>$H38=""</formula>
    </cfRule>
    <cfRule type="expression" priority="1035" dxfId="2">
      <formula>F38=""</formula>
    </cfRule>
  </conditionalFormatting>
  <conditionalFormatting sqref="A38:E41 H38:N41">
    <cfRule type="expression" priority="1036" dxfId="0">
      <formula>$A$38=""</formula>
    </cfRule>
    <cfRule type="expression" priority="1037" dxfId="0">
      <formula>A38=""</formula>
    </cfRule>
  </conditionalFormatting>
  <dataValidations count="7">
    <dataValidation type="list" allowBlank="1" showInputMessage="1" showErrorMessage="1" sqref="C46:C53 C57:C64 C68:C75 C79:C86 C90:C97">
      <formula1>"Q1：寄附金の総額が年間200万円以上,Q2：（本人）寄付講座に所属,Q2：（家族）寄付講座に所属,Q3：（本人）年間100万円以上の個人的利益関係,Q3：（家族）年間100万円以上の個人的利益関係,Q4：（本人）役員等への就任,Q4：（家族）役員等への就任,Q5：（本人）株式の保有,Q5：（家族）株式の保有,Q6：（本人）その他利益関係,Q6：（家族）その他利益関係"</formula1>
    </dataValidation>
    <dataValidation type="list" allowBlank="1" showInputMessage="1" showErrorMessage="1" sqref="M79:M86 M46:M53 M57:M64 M68:M75 M90:M97">
      <formula1>"確認済,確認不可"</formula1>
    </dataValidation>
    <dataValidation type="list" allowBlank="1" showInputMessage="1" showErrorMessage="1" sqref="F46:F53 F90:F97 F57:F64 F68:F75 F79:F86">
      <formula1>"基準1,基準1と5,基準1と6,基準1と7,助言・勧告（自由記載）"</formula1>
    </dataValidation>
    <dataValidation type="list" allowBlank="1" showInputMessage="1" showErrorMessage="1" sqref="A46:A53 A57:A64 A68:A75 A79:A86 A90:A97">
      <formula1>"研究責任医師,研究分担医師,統計解析責任者,明らかな利益を有する者"</formula1>
    </dataValidation>
    <dataValidation type="list" allowBlank="1" showInputMessage="1" showErrorMessage="1" sqref="N46:N53 N57:N64 N68:N75 N79:N86 N90:N97">
      <formula1>"確認済"</formula1>
    </dataValidation>
    <dataValidation type="list" allowBlank="1" showInputMessage="1" showErrorMessage="1" sqref="D46:E53 D57:E64 D68:E75 D79:E86 D90:E97 F22:G41">
      <formula1>"記載,未記載"</formula1>
    </dataValidation>
    <dataValidation type="list" allowBlank="1" showInputMessage="1" showErrorMessage="1" sqref="H44:I44 H55:I55 H66:I66 H77:I77 H88:I88">
      <formula1>"申告すべき利益相反はないことを確認しました。,申告すべき利益相反について、以下に記載します。"</formula1>
    </dataValidation>
  </dataValidations>
  <printOptions horizontalCentered="1"/>
  <pageMargins left="0.11811023622047245" right="0.11811023622047245" top="0.5511811023622047" bottom="0.15748031496062992" header="0.31496062992125984" footer="0.31496062992125984"/>
  <pageSetup fitToHeight="0" fitToWidth="1" horizontalDpi="600" verticalDpi="600" orientation="portrait" paperSize="8" scale="38" r:id="rId2"/>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2:H29"/>
  <sheetViews>
    <sheetView zoomScalePageLayoutView="0" workbookViewId="0" topLeftCell="C1">
      <selection activeCell="H4" sqref="H4"/>
    </sheetView>
  </sheetViews>
  <sheetFormatPr defaultColWidth="8.8515625" defaultRowHeight="15"/>
  <cols>
    <col min="1" max="1" width="19.57421875" style="23" customWidth="1"/>
    <col min="2" max="2" width="140.57421875" style="23" customWidth="1"/>
    <col min="3" max="6" width="8.8515625" style="23" customWidth="1"/>
    <col min="7" max="7" width="13.140625" style="23" customWidth="1"/>
    <col min="8" max="8" width="80.140625" style="92" customWidth="1"/>
    <col min="9" max="16384" width="8.8515625" style="23" customWidth="1"/>
  </cols>
  <sheetData>
    <row r="1" ht="16.5" thickBot="1"/>
    <row r="2" spans="1:8" ht="29.25" customHeight="1" thickBot="1">
      <c r="A2" s="56" t="s">
        <v>87</v>
      </c>
      <c r="F2" s="80" t="s">
        <v>36</v>
      </c>
      <c r="G2" s="81" t="s">
        <v>37</v>
      </c>
      <c r="H2" s="82" t="s">
        <v>20</v>
      </c>
    </row>
    <row r="3" spans="1:8" ht="29.25" customHeight="1">
      <c r="A3" s="22" t="s">
        <v>22</v>
      </c>
      <c r="B3" s="24" t="s">
        <v>125</v>
      </c>
      <c r="D3" s="23">
        <v>12</v>
      </c>
      <c r="E3" s="80" t="s">
        <v>31</v>
      </c>
      <c r="F3" s="83">
        <f>IF('様式B'!H12="","",'様式B'!H12)</f>
      </c>
      <c r="G3" s="84">
        <f>IF('様式B'!J12="","",'様式B'!J12)</f>
      </c>
      <c r="H3" s="85">
        <f>IF('様式B'!K12="","",'様式B'!K12)</f>
      </c>
    </row>
    <row r="4" spans="1:8" ht="29.25" customHeight="1">
      <c r="A4" s="22" t="s">
        <v>86</v>
      </c>
      <c r="B4" s="24" t="s">
        <v>126</v>
      </c>
      <c r="D4" s="23">
        <v>13</v>
      </c>
      <c r="E4" s="93"/>
      <c r="F4" s="86">
        <f>IF('様式B'!H13="","",'様式B'!H13)</f>
      </c>
      <c r="G4" s="87">
        <f>IF('様式B'!J13="","",'様式B'!J13)</f>
      </c>
      <c r="H4" s="88">
        <f>IF('様式B'!K13="","",'様式B'!K13)</f>
      </c>
    </row>
    <row r="5" spans="1:8" ht="29.25" customHeight="1">
      <c r="A5" s="22" t="s">
        <v>111</v>
      </c>
      <c r="B5" s="24" t="s">
        <v>127</v>
      </c>
      <c r="D5" s="23">
        <v>14</v>
      </c>
      <c r="E5" s="93"/>
      <c r="F5" s="86">
        <f>IF('様式B'!H14="","",'様式B'!H14)</f>
      </c>
      <c r="G5" s="87">
        <f>IF('様式B'!J14="","",'様式B'!J14)</f>
      </c>
      <c r="H5" s="88">
        <f>IF('様式B'!K14="","",'様式B'!K14)</f>
      </c>
    </row>
    <row r="6" spans="1:8" ht="29.25" customHeight="1">
      <c r="A6" s="22" t="s">
        <v>112</v>
      </c>
      <c r="B6" s="24" t="s">
        <v>128</v>
      </c>
      <c r="D6" s="23">
        <v>15</v>
      </c>
      <c r="E6" s="93"/>
      <c r="F6" s="86">
        <f>IF('様式B'!H15="","",'様式B'!H15)</f>
      </c>
      <c r="G6" s="87">
        <f>IF('様式B'!J15="","",'様式B'!J15)</f>
      </c>
      <c r="H6" s="88">
        <f>IF('様式B'!K15="","",'様式B'!K15)</f>
      </c>
    </row>
    <row r="7" spans="1:8" ht="29.25" customHeight="1" thickBot="1">
      <c r="A7" s="58"/>
      <c r="B7" s="59"/>
      <c r="D7" s="23">
        <v>16</v>
      </c>
      <c r="E7" s="94"/>
      <c r="F7" s="89">
        <f>IF('様式B'!H16="","",'様式B'!H16)</f>
      </c>
      <c r="G7" s="90">
        <f>IF('様式B'!J16="","",'様式B'!J16)</f>
      </c>
      <c r="H7" s="91">
        <f>IF('様式B'!K16="","",'様式B'!K16)</f>
      </c>
    </row>
    <row r="8" spans="1:8" ht="29.25" customHeight="1">
      <c r="A8" s="56" t="s">
        <v>90</v>
      </c>
      <c r="B8" s="60"/>
      <c r="D8" s="23">
        <v>17</v>
      </c>
      <c r="E8" s="80" t="s">
        <v>32</v>
      </c>
      <c r="F8" s="83">
        <f>IF('様式B'!H17="","",'様式B'!H17)</f>
      </c>
      <c r="G8" s="84">
        <f>IF('様式B'!J17="","",'様式B'!J17)</f>
      </c>
      <c r="H8" s="85">
        <f>IF('様式B'!K17="","",'様式B'!K17)</f>
      </c>
    </row>
    <row r="9" spans="1:8" ht="29.25" customHeight="1">
      <c r="A9" s="14" t="s">
        <v>43</v>
      </c>
      <c r="B9" s="15" t="s">
        <v>132</v>
      </c>
      <c r="D9" s="23">
        <v>21</v>
      </c>
      <c r="E9" s="93"/>
      <c r="F9" s="86">
        <f>IF('様式B'!H21="","",'様式B'!H21)</f>
      </c>
      <c r="G9" s="87">
        <f>IF('様式B'!J21="","",'様式B'!J21)</f>
      </c>
      <c r="H9" s="88">
        <f>IF('様式B'!K21="","",'様式B'!K21)</f>
      </c>
    </row>
    <row r="10" spans="1:8" ht="33" thickBot="1">
      <c r="A10" s="14" t="s">
        <v>42</v>
      </c>
      <c r="B10" s="15" t="s">
        <v>136</v>
      </c>
      <c r="D10" s="23">
        <v>25</v>
      </c>
      <c r="E10" s="94"/>
      <c r="F10" s="89">
        <f>IF('様式B'!H25="","",'様式B'!H25)</f>
      </c>
      <c r="G10" s="90">
        <f>IF('様式B'!J25="","",'様式B'!J25)</f>
      </c>
      <c r="H10" s="91">
        <f>IF('様式B'!K25="","",'様式B'!K25)</f>
      </c>
    </row>
    <row r="11" spans="1:8" ht="29.25" customHeight="1">
      <c r="A11" s="14" t="s">
        <v>71</v>
      </c>
      <c r="B11" s="15" t="s">
        <v>133</v>
      </c>
      <c r="D11" s="23">
        <v>29</v>
      </c>
      <c r="E11" s="80" t="s">
        <v>33</v>
      </c>
      <c r="F11" s="83">
        <f>IF('様式B'!H29="","",'様式B'!H29)</f>
      </c>
      <c r="G11" s="84">
        <f>IF('様式B'!J29="","",'様式B'!J29)</f>
      </c>
      <c r="H11" s="85">
        <f>IF('様式B'!K29="","",'様式B'!K29)</f>
      </c>
    </row>
    <row r="12" spans="1:8" ht="29.25" customHeight="1">
      <c r="A12" s="14" t="s">
        <v>73</v>
      </c>
      <c r="B12" s="15" t="s">
        <v>134</v>
      </c>
      <c r="D12" s="23">
        <v>31</v>
      </c>
      <c r="E12" s="93"/>
      <c r="F12" s="86">
        <f>IF('様式B'!H31="","",'様式B'!H31)</f>
      </c>
      <c r="G12" s="87">
        <f>IF('様式B'!J31="","",'様式B'!J31)</f>
      </c>
      <c r="H12" s="88">
        <f>IF('様式B'!K31="","",'様式B'!K31)</f>
      </c>
    </row>
    <row r="13" spans="1:8" ht="27" customHeight="1" thickBot="1">
      <c r="A13" s="111" t="s">
        <v>116</v>
      </c>
      <c r="B13" s="111" t="s">
        <v>131</v>
      </c>
      <c r="D13" s="23">
        <v>33</v>
      </c>
      <c r="E13" s="94"/>
      <c r="F13" s="89">
        <f>IF('様式B'!H33="","",'様式B'!H33)</f>
      </c>
      <c r="G13" s="90">
        <f>IF('様式B'!J33="","",'様式B'!J33)</f>
      </c>
      <c r="H13" s="91">
        <f>IF('様式B'!K33="","",'様式B'!K33)</f>
      </c>
    </row>
    <row r="14" spans="4:8" ht="27" customHeight="1">
      <c r="D14" s="23">
        <v>35</v>
      </c>
      <c r="E14" s="80" t="s">
        <v>34</v>
      </c>
      <c r="F14" s="83">
        <f>IF('様式B'!H35="","",'様式B'!H35)</f>
      </c>
      <c r="G14" s="84">
        <f>IF('様式B'!J35="","",'様式B'!J35)</f>
      </c>
      <c r="H14" s="85">
        <f>IF('様式B'!K35="","",'様式B'!K35)</f>
      </c>
    </row>
    <row r="15" spans="2:8" ht="27" customHeight="1">
      <c r="B15" s="25"/>
      <c r="D15" s="23">
        <v>38</v>
      </c>
      <c r="E15" s="93"/>
      <c r="F15" s="86">
        <f>IF('様式B'!H38="","",'様式B'!H38)</f>
      </c>
      <c r="G15" s="87">
        <f>IF('様式B'!J38="","",'様式B'!J38)</f>
      </c>
      <c r="H15" s="88">
        <f>IF('様式B'!K38="","",'様式B'!K38)</f>
      </c>
    </row>
    <row r="16" spans="2:8" ht="27" customHeight="1" thickBot="1">
      <c r="B16" s="25"/>
      <c r="D16" s="23">
        <v>41</v>
      </c>
      <c r="E16" s="94"/>
      <c r="F16" s="89">
        <f>IF('様式B'!H41="","",'様式B'!H41)</f>
      </c>
      <c r="G16" s="90">
        <f>IF('様式B'!J41="","",'様式B'!J41)</f>
      </c>
      <c r="H16" s="91">
        <f>IF('様式B'!K41="","",'様式B'!K41)</f>
      </c>
    </row>
    <row r="17" spans="4:8" ht="27" customHeight="1">
      <c r="D17" s="23">
        <v>44</v>
      </c>
      <c r="E17" s="80" t="s">
        <v>35</v>
      </c>
      <c r="F17" s="83">
        <f>IF('様式B'!H44="","",'様式B'!H44)</f>
      </c>
      <c r="G17" s="84">
        <f>IF('様式B'!J44="","",'様式B'!J44)</f>
      </c>
      <c r="H17" s="85">
        <f>IF('様式B'!K44="","",'様式B'!K44)</f>
      </c>
    </row>
    <row r="18" spans="1:8" ht="27" customHeight="1">
      <c r="A18" s="23" t="s">
        <v>108</v>
      </c>
      <c r="D18" s="23">
        <v>47</v>
      </c>
      <c r="E18" s="93"/>
      <c r="F18" s="86">
        <f>IF('様式B'!H47="","",'様式B'!H47)</f>
      </c>
      <c r="G18" s="87">
        <f>IF('様式B'!J47="","",'様式B'!J47)</f>
      </c>
      <c r="H18" s="88">
        <f>IF('様式B'!K47="","",'様式B'!K47)</f>
      </c>
    </row>
    <row r="19" spans="1:8" ht="27" customHeight="1" thickBot="1">
      <c r="A19" s="95">
        <f>IF('様式B'!H12="","",'様式B'!H12)</f>
      </c>
      <c r="D19" s="23">
        <v>50</v>
      </c>
      <c r="E19" s="94"/>
      <c r="F19" s="89">
        <f>IF('様式B'!H50="","",'様式B'!H50)</f>
      </c>
      <c r="G19" s="90">
        <f>IF('様式B'!J50="","",'様式B'!J50)</f>
      </c>
      <c r="H19" s="91">
        <f>IF('様式B'!K50="","",'様式B'!K50)</f>
      </c>
    </row>
    <row r="20" ht="27" customHeight="1">
      <c r="A20" s="95">
        <f>IF('様式B'!H13="","",'様式B'!H13)</f>
      </c>
    </row>
    <row r="21" ht="27" customHeight="1">
      <c r="A21" s="95">
        <f>IF('様式B'!H14="","",'様式B'!H14)</f>
      </c>
    </row>
    <row r="22" ht="27" customHeight="1">
      <c r="A22" s="95">
        <f>IF('様式B'!H15="","",'様式B'!H15)</f>
      </c>
    </row>
    <row r="23" ht="27" customHeight="1">
      <c r="A23" s="95">
        <f>IF('様式B'!H16="","",'様式B'!H16)</f>
      </c>
    </row>
    <row r="24" ht="27" customHeight="1">
      <c r="A24" s="56" t="s">
        <v>90</v>
      </c>
    </row>
    <row r="25" spans="1:2" ht="27" customHeight="1">
      <c r="A25" s="14" t="s">
        <v>43</v>
      </c>
      <c r="B25" s="15" t="s">
        <v>125</v>
      </c>
    </row>
    <row r="26" spans="1:2" ht="27" customHeight="1">
      <c r="A26" s="14" t="s">
        <v>42</v>
      </c>
      <c r="B26" s="15" t="s">
        <v>135</v>
      </c>
    </row>
    <row r="27" spans="1:2" ht="27" customHeight="1">
      <c r="A27" s="14" t="s">
        <v>71</v>
      </c>
      <c r="B27" s="15" t="s">
        <v>129</v>
      </c>
    </row>
    <row r="28" spans="1:2" ht="32.25">
      <c r="A28" s="14" t="s">
        <v>73</v>
      </c>
      <c r="B28" s="15" t="s">
        <v>130</v>
      </c>
    </row>
    <row r="29" spans="1:2" ht="15.75">
      <c r="A29" s="111" t="s">
        <v>116</v>
      </c>
      <c r="B29" s="111" t="s">
        <v>131</v>
      </c>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yonekura junichiro</dc:creator>
  <cp:keywords/>
  <dc:description/>
  <cp:lastModifiedBy>rc02</cp:lastModifiedBy>
  <cp:lastPrinted>2018-06-29T02:23:02Z</cp:lastPrinted>
  <dcterms:created xsi:type="dcterms:W3CDTF">2017-08-25T14:22:03Z</dcterms:created>
  <dcterms:modified xsi:type="dcterms:W3CDTF">2018-10-15T09:21:10Z</dcterms:modified>
  <cp:category/>
  <cp:version/>
  <cp:contentType/>
  <cp:contentStatus/>
</cp:coreProperties>
</file>